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400" tabRatio="542" firstSheet="2" activeTab="3"/>
  </bookViews>
  <sheets>
    <sheet name="  Проект Функціональна 29.12.05" sheetId="1" r:id="rId1"/>
    <sheet name="Розпорядники 29.12.05" sheetId="2" r:id="rId2"/>
    <sheet name="Лист1" sheetId="3" r:id="rId3"/>
    <sheet name="дод7" sheetId="4" r:id="rId4"/>
  </sheets>
  <externalReferences>
    <externalReference r:id="rId7"/>
  </externalReferences>
  <definedNames>
    <definedName name="_xlnm.Print_Titles" localSheetId="0">'  Проект Функціональна 29.12.05'!$10:$12</definedName>
    <definedName name="_xlnm.Print_Titles" localSheetId="3">'дод7'!$6:$7</definedName>
    <definedName name="_xlnm.Print_Titles" localSheetId="1">'Розпорядники 29.12.05'!$5:$6</definedName>
    <definedName name="_xlnm.Print_Area" localSheetId="3">'дод7'!$A$1:$I$36</definedName>
    <definedName name="_xlnm.Print_Area" localSheetId="1">'Розпорядники 29.12.05'!$A$1:$N$254</definedName>
  </definedNames>
  <calcPr fullCalcOnLoad="1"/>
</workbook>
</file>

<file path=xl/sharedStrings.xml><?xml version="1.0" encoding="utf-8"?>
<sst xmlns="http://schemas.openxmlformats.org/spreadsheetml/2006/main" count="773" uniqueCount="434">
  <si>
    <t xml:space="preserve"> Пільги ветеранам військової служби, ветеранам органів внутр.справ,ветеранам держ. пож. охорони, вдовам (вдівцям) померлих (загиблих) ветеранів військової служби, ветеранів орг. внутр. справ та держ. пож. охорони, а також звільненим із служби за віком, хворобою або вислугою років військовосл. Служби безпеки України, працівникам міліції, особам нач. складу податкової міліції, рядового і начальницького складу кримінально-виконавчої системи, держ. пож. охорони, дітям (до досягнення повноліття) працівників міліції,осіб нач. складу податкової міліції, рядового і нач. складу кримінально-виконавчої системи, держ. пож. охорони, загиблих або померлих у зв"язку з виконанням службових обов"язків, непрац.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 які загинули (померли) або пропали безвісти під час проходження військової служби, на житлово-комунальні послуги"</t>
  </si>
  <si>
    <t>Пільги громадянам,які постраждали внаслідок Чорн.катастрофи, дружинам (чоловікам) та дітям померлих громадян, на житлово-комунальні послуги</t>
  </si>
  <si>
    <t>Пільги громадянам,які постраждали внаслідок Чорн.катастрофи, дружинам (чоловікам) та дітям померлих громадян, смерть яких пов"язана з Чорнобильсьою катастрофою, на придбання твердого палива</t>
  </si>
  <si>
    <t>Інші пільги громадянам,які постраждали внаслідок Чорнобильської катастрофи, дружинам (чоловікам) та дітям померлих громадян, смерть яких пов"язана з Чорнобильською катастрофою</t>
  </si>
  <si>
    <t>Видатки бюджету за функціональною структурою (шестизначним кодом )</t>
  </si>
  <si>
    <t>відділ молоді</t>
  </si>
  <si>
    <t>відділ освіти</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</si>
  <si>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</si>
  <si>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громадянам,передбачені пунктом "ї" частини 1статті 77 Основ законодавства про охорону здоров"я, частиною 4 статті 29 Основ законодавства про культуру, абзацом 1 частини4 статті 57 Закону України "Про освіту",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</si>
  <si>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лідок Чорн.катастрофи</t>
  </si>
  <si>
    <t>Код</t>
  </si>
  <si>
    <t>Разом</t>
  </si>
  <si>
    <t>Всього</t>
  </si>
  <si>
    <t>поточні                  (код 1000)</t>
  </si>
  <si>
    <t>з них: оплата праці                   (код 1110)</t>
  </si>
  <si>
    <t>капітальні (код 2000)</t>
  </si>
  <si>
    <t>010000</t>
  </si>
  <si>
    <t>ДЕРЖАВНЕ УПРАВЛІННЯ</t>
  </si>
  <si>
    <t>Органи місцевого самоврядування</t>
  </si>
  <si>
    <t>070000</t>
  </si>
  <si>
    <t>ОСВІТА</t>
  </si>
  <si>
    <t>080000</t>
  </si>
  <si>
    <t>ОХОРОНА ЗДОРОВ*Я</t>
  </si>
  <si>
    <t>090000</t>
  </si>
  <si>
    <t>СОЦ.ЗАХИСТ ТА СОЦ. ЗАБЕЗПЕЧЕННЯ</t>
  </si>
  <si>
    <t>090302</t>
  </si>
  <si>
    <t>090303</t>
  </si>
  <si>
    <t>090304</t>
  </si>
  <si>
    <t>090305</t>
  </si>
  <si>
    <t>090306</t>
  </si>
  <si>
    <t>090405</t>
  </si>
  <si>
    <t>090412</t>
  </si>
  <si>
    <t>091204</t>
  </si>
  <si>
    <t>допомоги на дому</t>
  </si>
  <si>
    <t>091209</t>
  </si>
  <si>
    <t>ЖИТЛОВО-КОМУНАЛЬНЕ ГОСП-ВО</t>
  </si>
  <si>
    <t xml:space="preserve">КУЛЬТУРА І МИСТЕЦТВО </t>
  </si>
  <si>
    <t xml:space="preserve">ЗАСОБИ МАСОВОЇ ІНФОРМАЦІЇ </t>
  </si>
  <si>
    <t>120100</t>
  </si>
  <si>
    <t>120201</t>
  </si>
  <si>
    <t>ФІЗИЧНА КУЛЬТУРА І СПОРТ</t>
  </si>
  <si>
    <t>130102</t>
  </si>
  <si>
    <t>130107</t>
  </si>
  <si>
    <t>Утримання та навчально-тренувальна</t>
  </si>
  <si>
    <t>робота ДЮСШ</t>
  </si>
  <si>
    <t>БУДІВНИЦТВО</t>
  </si>
  <si>
    <t>150101</t>
  </si>
  <si>
    <t>Капітальні вкладення</t>
  </si>
  <si>
    <t>170102</t>
  </si>
  <si>
    <t>НИХ ГРУП</t>
  </si>
  <si>
    <t>250102</t>
  </si>
  <si>
    <t>250404</t>
  </si>
  <si>
    <t>240900</t>
  </si>
  <si>
    <t xml:space="preserve">Цільові фонди,утворені Верховною радою АРК,органами місц.самоврядув. І місцевими органами виконавчої влади </t>
  </si>
  <si>
    <t>Субвенція на утримання дітей-сиріт та дітей, позбавлених батьківського в дитячих будинках сімейного типу та прийомних сім"ях</t>
  </si>
  <si>
    <t>Субвенція на проведення експерименту "гроші ходять за дитиною</t>
  </si>
  <si>
    <t>Субвенція на виплату допог сім"ям з дітьми, малозабезпеченим сім"ям,  інвалідам з дитинства та дітям-інвалідам та тимчасової державної допомоги дітям</t>
  </si>
  <si>
    <t>Субвенція на надання передбачених чинним законодавством пільг  та житлових субсидій населенню на оплату електроенергії, природного газу, послуг тепло-водопостачання і водовідведення, квартирної плати, вивезення побутового сміття та рідких нечистот</t>
  </si>
  <si>
    <t>Субвенція на надання передбачених чинним законодавством пільг  та житлових субсидій населенню на придбання твердого та рідкого пічного побутового палива і скрапленого газу</t>
  </si>
  <si>
    <t>Субвенція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газу і скрапленого газу, твердого та рідкого пічного побутового палива, послуг тепло-водопостачання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</si>
  <si>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на реструктуризацію заборгованості з виплат, передбачених ст.57 ЗУ "Про освіту" педагогічним, науково-педагогічним та іншим категоріям працівників навчальних закладів"</t>
  </si>
  <si>
    <t>за головними розпорядниками коштів</t>
  </si>
  <si>
    <t xml:space="preserve">з них: оплата праці                   (код 1110) </t>
  </si>
  <si>
    <t xml:space="preserve">     -міськвиконком</t>
  </si>
  <si>
    <t xml:space="preserve">    -міський відділ освіти</t>
  </si>
  <si>
    <t xml:space="preserve">       -міський відділ освіти</t>
  </si>
  <si>
    <t xml:space="preserve">       -міськвиконком</t>
  </si>
  <si>
    <t xml:space="preserve">     -Ірпінська ЖЕК</t>
  </si>
  <si>
    <t xml:space="preserve">      в т.ч. кап.ремонт ліфтів</t>
  </si>
  <si>
    <t xml:space="preserve">     -ЖЕП "Світлиця"</t>
  </si>
  <si>
    <t xml:space="preserve">     -відділ по благоустрою  </t>
  </si>
  <si>
    <t>КУЛЬТУРА І МИСТЕЦТВО</t>
  </si>
  <si>
    <t>ЗАСОБИ МАСОВОЇ ІНФОРМАЦІЇ</t>
  </si>
  <si>
    <t xml:space="preserve">    -редакція міського радіомовлення</t>
  </si>
  <si>
    <t xml:space="preserve">    -редакція газети "Ірпінський вісник"</t>
  </si>
  <si>
    <t xml:space="preserve">   - міськвиконком</t>
  </si>
  <si>
    <t>Утримання та навч.-тренувальна робота</t>
  </si>
  <si>
    <t>дитячо-юнацьких спортивних шкіл</t>
  </si>
  <si>
    <t>070810</t>
  </si>
  <si>
    <t>Виплата державної соціальної допомоги на дітей-сиріт та дітей, позбавлених батьківського піклування, які перебувають під опікою (піклуванням) або у відповідних закладах у рамках експерименту у Київській області, за принципом "гроші ходять за дитиною"</t>
  </si>
  <si>
    <t>СІЛЬСЬКЕ ГОСПО-ВО,ЛІСОВЕ Г-ВО,</t>
  </si>
  <si>
    <t>Інші видатки</t>
  </si>
  <si>
    <t xml:space="preserve">з них: оплата комунальних послуг               (код 1160) </t>
  </si>
  <si>
    <t>Загальний фонд</t>
  </si>
  <si>
    <t>Спеціальний фонд</t>
  </si>
  <si>
    <t>Головні розділи і підрозділи та головні розпорядники</t>
  </si>
  <si>
    <t xml:space="preserve">     -управління праці та соц.захисту населення</t>
  </si>
  <si>
    <t xml:space="preserve">    -міський відділ культури</t>
  </si>
  <si>
    <t>Додаткові виплати населенню на покриття</t>
  </si>
  <si>
    <t>Територ.центри і відділення соц.доп. на дому</t>
  </si>
  <si>
    <t xml:space="preserve">     -управл. праці та соц.захисту населення</t>
  </si>
  <si>
    <t>Фін.підтримка громад. орг-цій інвалідів і ветер.</t>
  </si>
  <si>
    <t>Проведення навч.-тренув.зборів і змагань</t>
  </si>
  <si>
    <t>Телебачення і радіомовлення</t>
  </si>
  <si>
    <t>Періодичні видання</t>
  </si>
  <si>
    <t>170703</t>
  </si>
  <si>
    <t>доріг загального користування</t>
  </si>
  <si>
    <t xml:space="preserve">     -фінансове управління міської ради</t>
  </si>
  <si>
    <t>Допомога у зв"язку з вагітністю і пологами</t>
  </si>
  <si>
    <t>Допомога на догляд за дитиною віком до 3</t>
  </si>
  <si>
    <t>років незастрахованим матерям</t>
  </si>
  <si>
    <t>Одноразова допомога при народженні дитини</t>
  </si>
  <si>
    <t>Допомога на дітей, які перебувають під опікою</t>
  </si>
  <si>
    <t>чи піклуванням</t>
  </si>
  <si>
    <t>витрат на оплату житлово-комунал. послуг</t>
  </si>
  <si>
    <t xml:space="preserve">Інші видатки на соціальний захист населення                </t>
  </si>
  <si>
    <t>090416</t>
  </si>
  <si>
    <t xml:space="preserve">Інші видатки на соціальний захист ветеранів    </t>
  </si>
  <si>
    <t>війни та праці</t>
  </si>
  <si>
    <t>Кап.рем. житл.фонду місцевих органів влади</t>
  </si>
  <si>
    <t>Благоустрій міст, сіл селищ</t>
  </si>
  <si>
    <t>РИБНЕ Г-ВО ТА МИСЛИВСТВО</t>
  </si>
  <si>
    <t>Землеустрій</t>
  </si>
  <si>
    <t>ТРАНСПОРТ,ДОРОЖНЄ ГОСП-ВО</t>
  </si>
  <si>
    <t xml:space="preserve">Видатки на фінансування робіт, пов"язаних з </t>
  </si>
  <si>
    <t>буд-вом, рек-ю, ремонтом і утриманням автом.</t>
  </si>
  <si>
    <t>ЦІЛЬОВІ ФОНДИ</t>
  </si>
  <si>
    <t>ВИДАТКИ, НЕ ВІДНЕСЕНІ ДО ОСНОВ-</t>
  </si>
  <si>
    <t>Резервний фонд</t>
  </si>
  <si>
    <t>060000</t>
  </si>
  <si>
    <t xml:space="preserve">ПРАВООХОРОННА  ДІЯЛЬНІСТЬ ТА </t>
  </si>
  <si>
    <t>ЗАБЕЗПЕЧЕННЯ БЕЗПЕКИ ДЕРЖАВИ</t>
  </si>
  <si>
    <t>091103</t>
  </si>
  <si>
    <t>Соц.пр-ми і зах-и держ.орг-ів у справах молоді</t>
  </si>
  <si>
    <t>091105</t>
  </si>
  <si>
    <t>Утрим-я клубів підлітків за місцем проживання</t>
  </si>
  <si>
    <t>з них: Бюджет розвитку</t>
  </si>
  <si>
    <t>010116</t>
  </si>
  <si>
    <t>100203</t>
  </si>
  <si>
    <t>Інші правоохоронні заходи і заклади</t>
  </si>
  <si>
    <t>091300</t>
  </si>
  <si>
    <t>Державна соц.допомога інвалідам з дитинства</t>
  </si>
  <si>
    <t>та  дітям інвалідам</t>
  </si>
  <si>
    <t>150107</t>
  </si>
  <si>
    <t>В С Ь О Г О  В И Д А Т К І В</t>
  </si>
  <si>
    <t>100103</t>
  </si>
  <si>
    <t>Дотація житлово-комунальному господарству</t>
  </si>
  <si>
    <t xml:space="preserve">      в т.ч.  ліфти</t>
  </si>
  <si>
    <t>160101</t>
  </si>
  <si>
    <t>061007</t>
  </si>
  <si>
    <t>230000</t>
  </si>
  <si>
    <t>ОБСЛУГОВУВАННЯ БОРГУ</t>
  </si>
  <si>
    <t>230100</t>
  </si>
  <si>
    <t>Обслуговування внутрішнього боргу</t>
  </si>
  <si>
    <t>ЖИТЛОВО-КОМУНАЛЬНЕ ГОСПОДАРСТВО</t>
  </si>
  <si>
    <t xml:space="preserve"> Р А З О М   В И Д А Т К І В</t>
  </si>
  <si>
    <t xml:space="preserve">     -КПТМ "Ірпіньтепломережа"</t>
  </si>
  <si>
    <t xml:space="preserve">     -ПКПП "Теплокомунсервіс"</t>
  </si>
  <si>
    <t xml:space="preserve">     -Ірпінське ВУВКГ</t>
  </si>
  <si>
    <t>090802</t>
  </si>
  <si>
    <t>Інші програми соціальн.захисту неповнолітніх</t>
  </si>
  <si>
    <t>250306</t>
  </si>
  <si>
    <t xml:space="preserve">Кошти,що передаються із загального фонду </t>
  </si>
  <si>
    <t>бюджету до бюджету розвитку(спец.фонд)</t>
  </si>
  <si>
    <t>110103</t>
  </si>
  <si>
    <t xml:space="preserve">                                                                           Секретар ради                                                                                  П.А.Берегеля</t>
  </si>
  <si>
    <t xml:space="preserve">   - фінуправління</t>
  </si>
  <si>
    <t>091101</t>
  </si>
  <si>
    <t>Утримання центрів соціальн.служб для молоді</t>
  </si>
  <si>
    <t>210000</t>
  </si>
  <si>
    <t>ЗАПОБІГАННЯ ТА ЛІКВІДАЦІЯ НАДЗВИЧ.</t>
  </si>
  <si>
    <t>СИТУАЦІЙ ТА НАСЛІДКІВ СТИХІЙН.ЛИХА</t>
  </si>
  <si>
    <t>210105</t>
  </si>
  <si>
    <t xml:space="preserve">Видатки на запобігання та ліквідацію надзви- </t>
  </si>
  <si>
    <t>чайних ситуацій та наслідків стихійного лиха</t>
  </si>
  <si>
    <t>Видатки за рахунок субвенції з державного бюджету місцевим бюджетам на виплату допомоги сім"ям з дітьми, малозабезпеченим сім'ям та інвалідам з дитинства і дітям-інвалідам</t>
  </si>
  <si>
    <t xml:space="preserve">до рішення                          сесії Ірпінської міської ради V скликання </t>
  </si>
  <si>
    <r>
      <t xml:space="preserve">в тому числі співфінансування </t>
    </r>
    <r>
      <rPr>
        <i/>
        <sz val="10"/>
        <rFont val="Arial Cyr"/>
        <family val="0"/>
      </rPr>
      <t>Корпоративного проекту "Розвиток системи збирання, перероблення та утилізації твердих побутових відходів на території Ірпінської міської ради, Ворзельської, Гостомельської, Коцюбинської селищних рад Київської області"</t>
    </r>
  </si>
  <si>
    <t>міськвиконком</t>
  </si>
  <si>
    <t>освіта</t>
  </si>
  <si>
    <t xml:space="preserve">Видатки за рахунок субвенції  з державного бюджету міс-цевим бюджетам на надання пільг ветеранам війни і праці, ветеранам військової служби, ветеранам органів внутрішніх справ та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</si>
  <si>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Видатки за рахунок субвенції з державного бюджету місцевим бюджетам на надання пільг ветеранам війни і праці, віськової служби, органів внутрішніх справ з послуг зв'язку та інших передбачених законодавством послуг  (крім пільг на одержання ліків, зубопротезування, оплату електроенергії, природного і скрапленого  газу,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</si>
  <si>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Видатки за рахунок субвенції з державного бюджету місцевим бюджетам на надання пільг ветеранам війни і праці, ветеранам військової служби, ветеранам органів внутрішніх справ та субсидій населенню на придбання твердого та рідкого пічного побутового палива і скрапленого газу</t>
  </si>
  <si>
    <t>Видатки за рахунок субвенції з державного бюджету місцевим бюджетам на надання пільг громадянам, які постраждали внаслідок Чорнобильської катастрофи, на оплату електроенергії, природного газу, послуг тепло-, водопостачання і водовідведення, квартирної плати, транспортних послуг, послуг зв'язку та на придбання твердого і рідкого побутового палива особам, які проживають в будинках, що не мають центрального опалення</t>
  </si>
  <si>
    <t>250325</t>
  </si>
  <si>
    <t>Субвенція на виконання власних  повноважень</t>
  </si>
  <si>
    <t xml:space="preserve"> Розподіл видатків міського бюджету м.Ірпеня на 2004 рік</t>
  </si>
  <si>
    <t>100202</t>
  </si>
  <si>
    <t>Водопровідно-каналізаційне господарство</t>
  </si>
  <si>
    <t>100208</t>
  </si>
  <si>
    <t>Видатки на впровадження засобів обліку витрат на регулювання споживання води та теплової енергії</t>
  </si>
  <si>
    <t>160600</t>
  </si>
  <si>
    <t>Лісове господарство і мисливство</t>
  </si>
  <si>
    <t>180404</t>
  </si>
  <si>
    <t>Підтримка малого і середнього підприємництва</t>
  </si>
  <si>
    <t>200200</t>
  </si>
  <si>
    <t>Охорона і раціональне використання земель</t>
  </si>
  <si>
    <t>240604</t>
  </si>
  <si>
    <t>Інша діяльність у сфері охорони навколишнього</t>
  </si>
  <si>
    <t>середовища</t>
  </si>
  <si>
    <t>090214</t>
  </si>
  <si>
    <t>Пільги окремих категоріям громадян з послуг зв"язку</t>
  </si>
  <si>
    <t>ВИДАТКИ, НЕ ВІДНЕСЕНІ ДО ОСНОВНИХ</t>
  </si>
  <si>
    <t xml:space="preserve"> ГРУП</t>
  </si>
  <si>
    <t>110502</t>
  </si>
  <si>
    <t>Філармонії,музичні колективи і ансамблі та інші мистецькі заклади та заходи</t>
  </si>
  <si>
    <t>Інші культурно-освітні заклади та заходи</t>
  </si>
  <si>
    <t>180000</t>
  </si>
  <si>
    <t>200000</t>
  </si>
  <si>
    <t>ІНШІ ПОСЛУГИ,ПОВ*ЯЗАНІ З ЕКОНОМІЧНОЮ ДІЯЛЬНІСТЮ</t>
  </si>
  <si>
    <t>070101</t>
  </si>
  <si>
    <t>070201</t>
  </si>
  <si>
    <t>070202</t>
  </si>
  <si>
    <t>070303</t>
  </si>
  <si>
    <t>070401</t>
  </si>
  <si>
    <t>070802</t>
  </si>
  <si>
    <t>070804</t>
  </si>
  <si>
    <t>070806</t>
  </si>
  <si>
    <t>Дошкільні заклади освіти</t>
  </si>
  <si>
    <t>Загальноосвітні школи,спеціалізовані школи,ліцеї,гімназії,колегіуми</t>
  </si>
  <si>
    <t>Вечірні (змінні) школи</t>
  </si>
  <si>
    <t>Дитячі будинки (в т.ч. сімейного типу, прийомні сім*ї)</t>
  </si>
  <si>
    <t>Позашкільні заклади освіти, заходи із позашкільної роботи з дітьми</t>
  </si>
  <si>
    <t>Методична робота, інші заходи у сфері народної освіти</t>
  </si>
  <si>
    <t>Централізовані бухгалтерії обласних, міських, районних відділів освіти</t>
  </si>
  <si>
    <t>Інші заклади освіти</t>
  </si>
  <si>
    <t>110201</t>
  </si>
  <si>
    <t>110202</t>
  </si>
  <si>
    <t>110204</t>
  </si>
  <si>
    <t>110205</t>
  </si>
  <si>
    <t>Бібліотеки</t>
  </si>
  <si>
    <t>Музеї і виставки</t>
  </si>
  <si>
    <t>Палаци і будинки культури, клуби та інші заклади клубного типу</t>
  </si>
  <si>
    <t>Школи естетичного виховання дітей</t>
  </si>
  <si>
    <t>080101</t>
  </si>
  <si>
    <t>080203</t>
  </si>
  <si>
    <t>080209</t>
  </si>
  <si>
    <t>Лікарні</t>
  </si>
  <si>
    <t>Пологові будинки</t>
  </si>
  <si>
    <t>Станції швидкої та невідкладної медичної допомоги</t>
  </si>
  <si>
    <t>080300</t>
  </si>
  <si>
    <t>Поліклініки і амбулаторії</t>
  </si>
  <si>
    <t>081002</t>
  </si>
  <si>
    <t>Інші заходи по охороні здоров*я</t>
  </si>
  <si>
    <t>081004</t>
  </si>
  <si>
    <t>081005</t>
  </si>
  <si>
    <t>081010</t>
  </si>
  <si>
    <t xml:space="preserve">Централізовані бухгалтерії </t>
  </si>
  <si>
    <t>Групи централізованого господарського обслуговування</t>
  </si>
  <si>
    <t xml:space="preserve">     -відділ у справах сім*ї та молоді</t>
  </si>
  <si>
    <t>091102</t>
  </si>
  <si>
    <t>Програми і заходи центрів соц. служб для молоді</t>
  </si>
  <si>
    <t>091104</t>
  </si>
  <si>
    <t>Соц.програми і заходи держ.органів у справах жінок</t>
  </si>
  <si>
    <t>091107</t>
  </si>
  <si>
    <t>Соц.програми і заходи держ.органів у справах сім*ї</t>
  </si>
  <si>
    <t>Централізовані заходи з лікування онкологічних хворих</t>
  </si>
  <si>
    <t>100201</t>
  </si>
  <si>
    <t>Теплові мережі</t>
  </si>
  <si>
    <t>Субвенція на погашення заборгованості з пільг населенню за надані послуги зв"язку</t>
  </si>
  <si>
    <t>Нерозподілений резерв</t>
  </si>
  <si>
    <t>за функціональною класифікацією</t>
  </si>
  <si>
    <t>(тис.грн.)</t>
  </si>
  <si>
    <t>Видатки загального фонду</t>
  </si>
  <si>
    <t>Видатки спеціального фонду</t>
  </si>
  <si>
    <t>090201</t>
  </si>
  <si>
    <t>090202</t>
  </si>
  <si>
    <t>090203</t>
  </si>
  <si>
    <t>090204</t>
  </si>
  <si>
    <t>090207</t>
  </si>
  <si>
    <t>Пільги громадянам,які постраждали внаслідок</t>
  </si>
  <si>
    <t>Чорн.катастрофи,на житл.-комун. послуги</t>
  </si>
  <si>
    <t>090208</t>
  </si>
  <si>
    <t>Чорн.катастрофи,на придбання тверд. палива</t>
  </si>
  <si>
    <t>090209</t>
  </si>
  <si>
    <t>Інші пільги громадянам,які постраждали внас-</t>
  </si>
  <si>
    <t>Допомога на дітей одиноким матерям</t>
  </si>
  <si>
    <t>090401</t>
  </si>
  <si>
    <t>Державна соціальна допомога малозабезпе-</t>
  </si>
  <si>
    <t xml:space="preserve">ченим сім"ям </t>
  </si>
  <si>
    <t>Компенсаційні виплати на пільговий проїзд авт.</t>
  </si>
  <si>
    <t>транспортом окрем.категоріям гром-н</t>
  </si>
  <si>
    <t>250908</t>
  </si>
  <si>
    <t>Надання пільгового довгострокового кредиту громадянам на будівництво (реконструкцію) та житла</t>
  </si>
  <si>
    <t xml:space="preserve">     -освіта</t>
  </si>
  <si>
    <t xml:space="preserve">     -охорона здоров"я</t>
  </si>
  <si>
    <t xml:space="preserve">     -культура</t>
  </si>
  <si>
    <t>170302</t>
  </si>
  <si>
    <t xml:space="preserve">Копенсаційні виплати за пільговий проїзд окремих категорій громадян на залізничному транспорті </t>
  </si>
  <si>
    <t>091108</t>
  </si>
  <si>
    <t>091207</t>
  </si>
  <si>
    <t>Пільги, що надаються населенню (крім ветеранів війни, військової служби, органів внутрішніх справ та громадян, які постраждали внаслідок Чорнобильської катастрофи) на житлово-комунальні послуги</t>
  </si>
  <si>
    <t>250913</t>
  </si>
  <si>
    <t>250313</t>
  </si>
  <si>
    <t>Додаткова дотація з державного бюджету Автономної Республіки Крим та обласним бюджетам на зменшення фактичних диспропорцій між місцевими бюджетами через нерівномірність  мережі бюджетних установ</t>
  </si>
  <si>
    <t>070808</t>
  </si>
  <si>
    <t>Допомога дітям-сиротам та дітям, позбавленим батьківського піклування, яким виповнюється 18 років</t>
  </si>
  <si>
    <t>090210</t>
  </si>
  <si>
    <t>Допомога дітям-сиротам та дітям, позбавленим батьк. піклування, яким виповнюється 18 р</t>
  </si>
  <si>
    <t xml:space="preserve">   - відділ освіти</t>
  </si>
  <si>
    <t xml:space="preserve">   - відділ охорони здоров"я</t>
  </si>
  <si>
    <t>250344</t>
  </si>
  <si>
    <t xml:space="preserve">Субвенція з  місцевого бюджету державному </t>
  </si>
  <si>
    <t>бюджету на виконання програм соціально-</t>
  </si>
  <si>
    <t>економічного та культурного розвитку регіонів</t>
  </si>
  <si>
    <t>130112</t>
  </si>
  <si>
    <t>110206</t>
  </si>
  <si>
    <t>Здійснення виплат, визначених ЗУ"Про реструктуризацію заборгованості з виплат, передбачених ст.57 ЗУ "Про освіту" педагогічним, науково-педагогічним та іншим категоріям працівників навчальних закладів"</t>
  </si>
  <si>
    <t>070809</t>
  </si>
  <si>
    <t>081011</t>
  </si>
  <si>
    <t>250376</t>
  </si>
  <si>
    <t>Субвенція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впорядкування умов оплати праці окремих категорій працівників бюджетної сфери</t>
  </si>
  <si>
    <t>250343</t>
  </si>
  <si>
    <t>Субвенція з державного бюджету місцевим бюджетам на здійснення виплат, визначених ЗУ"Про реструктуризацію заборгованості з виплат, передбачених ст.57 ЗУ "Про освіту" педагогічним, науково-педагогічним та іншим категоріям працівників навчальних закладів"</t>
  </si>
  <si>
    <t>ПРОЕКТ</t>
  </si>
  <si>
    <t xml:space="preserve"> </t>
  </si>
  <si>
    <t xml:space="preserve"> Розподіл видатків міського бюджету м.Ірпінь на 2006 рік</t>
  </si>
  <si>
    <t>Видатки міського бюджету м.Ірпінь на 2008 рік</t>
  </si>
  <si>
    <t>Термін дії програми</t>
  </si>
  <si>
    <t>територіальних громад сіл, селищ,міст</t>
  </si>
  <si>
    <t>Субвенція на утримання дітей-сиріт та дітей, позбавлених батьківського піклування, в дитячих будинках сімейного типу та прийомних сім"ях</t>
  </si>
  <si>
    <t>Субвенція з держ.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</si>
  <si>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250378</t>
  </si>
  <si>
    <t>Охорона та раціональне використання земель</t>
  </si>
  <si>
    <t xml:space="preserve">Субвенція на надання передбачених чинним законодавством пільг ветеранам війни і праці, ветеранам військової служби, ветеранам органів внутрішніх справ, реабілітованим громадянам, які стали інвалідами внаслідок репресій, або є пенсіонерами, громадянами, які постраждали внаслідок Чорнобильської катастрофи, та житлових субсидій населенню на оплату електроенергії, природного газу, послуг тепло-, водопостачання і водовідведення, квартирної плати , вивезення побутового сміття та рідких нечистот </t>
  </si>
  <si>
    <t xml:space="preserve">Субвенція на надання передбачених чинним законодавством пільг ветеранам війни і праці, ветеранам військової служби, ветеранам органів внутрішніх справ, громадянам, які постраждали внаслідок Чорнобильської катастрофи, та житлових субсидій населенню  на придбання твердого та рідкого пічного побутового палива і скрапленого газу </t>
  </si>
  <si>
    <t>Субвенція на здійснення заходів з виконання спільного із Світовим банком проекту "Вдосконалення системи соціальної допомоги"</t>
  </si>
  <si>
    <t>Субвенція на надання  пільг ветеранам війни і праці, військової служби, органів внутрішніх справ, реабілітованим громадянам, які стали інвалідами внаслідок репресій, або є пенсіонерами, громадянами, які постраждали внаслідок Чорнобильської катастрофи,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твердого та рідкого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</si>
  <si>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t>
  </si>
  <si>
    <t>Назва програми</t>
  </si>
  <si>
    <t>ВСЬОГО:</t>
  </si>
  <si>
    <t>КФКВ</t>
  </si>
  <si>
    <t>Заходи з оздоровлення та відпочинку дітей, крім заходів з оздоровлення дітей , що здійснюються за рахунок коштів на оздоровлення громадян, які постраждали внаслідок Чорнобильської катастрофи</t>
  </si>
  <si>
    <t>Пільги ветеранам війни, дітям війни,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</si>
  <si>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</si>
  <si>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Інші пільги ветеранам війни, ветеранам праці,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</si>
  <si>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від           2008 року</t>
  </si>
  <si>
    <t>"Про  міський бюджет  м.Ірпінь на 2008 рік"</t>
  </si>
  <si>
    <t xml:space="preserve"> Пільги ветеранам військової служби, ветеранам органів внутр.справ,ветеранам держ. пож. охорони, вдовам (вдівцям) померлих (загиблих) ветеранів військової служби, ветеранів орг. внутр. справ та держ. пож. охорони, а також звільненим із служби за віком, хворобою або вислугою років військовосл. Служби безпеки України, працівникам міліції, особам нач. складу податкової міліції, рядового і нач. складу кримінально-виконавчої системи, держ. пож. охорони, дітям (до досягнення повноліття) працівників міліції,осіб нач. складу податкової міліції, рядового і нач. складу кримінально-виконавчої системи, держ. пож. охорони, загиблих або померлих у зв"язку з виконанням службових обов"язків, непрац.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 які загинули, померли або стали інвалідами при проходженні військової служби, на житлово-комунальні послуги"</t>
  </si>
  <si>
    <t>Загальноосвітні школи,спеціалізовані школи</t>
  </si>
  <si>
    <t>Позашкільні заклади освіти, заходи</t>
  </si>
  <si>
    <t>Централізовані бухгалтерії  міських відділів освіти</t>
  </si>
  <si>
    <t>Групи централізованого господарського обсл-я</t>
  </si>
  <si>
    <t>витрат на оплату житлово-комунальних послуг</t>
  </si>
  <si>
    <t>Утримання центрів соціальних служб для молоді</t>
  </si>
  <si>
    <t>Соц.пр-ми і заходи держ.органів у справах молоді</t>
  </si>
  <si>
    <t>Утримання клубів підлітків за місцем проживання</t>
  </si>
  <si>
    <t>Соц.програми і заходи державних органів у справах сім*ї</t>
  </si>
  <si>
    <t>Територіальні центри і відділення соціальної</t>
  </si>
  <si>
    <t>Фін.підтримка громад. організацій інвалідів і ветеранів</t>
  </si>
  <si>
    <t>Кап.ремонт житлового фонду місцевих органів влади</t>
  </si>
  <si>
    <t>Проведення навч-тренувальних зборів та змагань</t>
  </si>
  <si>
    <t>СІЛЬСЬКЕ ГОСПОДАРСТВО , ЛІСОВЕ Г-ВО,</t>
  </si>
  <si>
    <t>ТРАНСПОРТ,ДОРОЖНЄ ГОСПОДАРСТВО</t>
  </si>
  <si>
    <t>транспортом окремим категоріям громадян</t>
  </si>
  <si>
    <t>буд-вом, реконструкцією, ремонтом і утриманням автом.</t>
  </si>
  <si>
    <t>Додаток №2</t>
  </si>
  <si>
    <t>250324</t>
  </si>
  <si>
    <t>Субвенція іншим бюджетам на виконання інвестиційних проектів</t>
  </si>
  <si>
    <t>090307</t>
  </si>
  <si>
    <t>Тимчасова державна допомога  дітям</t>
  </si>
  <si>
    <t>250203</t>
  </si>
  <si>
    <t>Проведення виборів народних депутатів Автономної республіки Крим та місцевих рад</t>
  </si>
  <si>
    <t>250388</t>
  </si>
  <si>
    <t>Субвенція з державного бюджету місцевим бюджетам на проведення виборів депутатів Верховної Ради , Автономної Республіки Крим, місцевих рад та сільських, селищних, міських голів</t>
  </si>
  <si>
    <t xml:space="preserve">       -управління праці та соціального захисту</t>
  </si>
  <si>
    <t>100501</t>
  </si>
  <si>
    <t>Погашення зобов"язань держави за знеціненими грошовими заощадженнями громадян в установах Ощадного банку колишнього СРСР шляхом погашення заборгованості за житлово-комунальні послуги"</t>
  </si>
  <si>
    <t>Секретар ради                                            А.Є.Мороз</t>
  </si>
  <si>
    <t>250315</t>
  </si>
  <si>
    <t>Інші дотації</t>
  </si>
  <si>
    <t>100601</t>
  </si>
  <si>
    <r>
      <t>Погашення заборгованості минулих років з різниці в тарифах на теплову енергію, послуги з водопостачання та водовідведення, що постачалися населенню, яка виникла у зв</t>
    </r>
    <r>
      <rPr>
        <sz val="10"/>
        <rFont val="Arial Cyr"/>
        <family val="0"/>
      </rPr>
      <t>"я</t>
    </r>
    <r>
      <rPr>
        <sz val="10"/>
        <rFont val="Arial Cyr"/>
        <family val="2"/>
      </rPr>
      <t>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t>
    </r>
  </si>
  <si>
    <t>250301</t>
  </si>
  <si>
    <t>Кошти,що передаються до державного бюджету з бюджету Автономної Республіки Крим, обласних і районних бюджетів, міських (міст Києва і Севастополя, міст республіканського значення Автономної Республіки Крим та міст обласного значення) бюджетів</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</si>
  <si>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обов"язків,а також учасникам бойових дій в Афганістані та воєнних конфліктів</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</si>
  <si>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</si>
  <si>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 особам, які мають особливі трудові заслуги перед Батьківщиною, вдова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</si>
  <si>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Начальник відділу обліку та звітності</t>
  </si>
  <si>
    <t>Н.І.Тульнова</t>
  </si>
  <si>
    <t>100102</t>
  </si>
  <si>
    <t>Секретар ради</t>
  </si>
  <si>
    <t>О.В.Кислиця</t>
  </si>
  <si>
    <t>Культурно-мистецька програма місцевого значення селища Гостомель на 2009 рік</t>
  </si>
  <si>
    <t>Інша діяльність у сфері охорони навколишнього природного середовища селища Гостомель на 2009 рік</t>
  </si>
  <si>
    <t>Ліквідація надзвичайних ситуацій та наслідків стихійного лиха селища Гостомель на 2009 рік</t>
  </si>
  <si>
    <t>Благоустрій селища Готомель на 2009 рік</t>
  </si>
  <si>
    <t>Розвиток фізичної культури і спорту  селища Гостомель на 2009 рік</t>
  </si>
  <si>
    <t>Соціальний захист окремих категорій  населення селища Гостомель на 2009 рік</t>
  </si>
  <si>
    <t>Місцева програма відзначення(заохочення) підприємств,установ,організацій,їх трудових колективів,окремих громадян за вагомий внесок в соціально-економічний та культурний розвиток селища Гостомель на 2009 рік</t>
  </si>
  <si>
    <t>Реформування та розвиток житлово-комунального господарства в селищі Гостомель на 2009 рік</t>
  </si>
  <si>
    <t>Програма розвитку дорожнього руху та його безпеки на 2008-2009 роки</t>
  </si>
  <si>
    <t>Обдарована молодь</t>
  </si>
  <si>
    <t>АТО</t>
  </si>
  <si>
    <t>Затвердженийобсяг фінансування в 2009 році (грн.)</t>
  </si>
  <si>
    <t>Селищний голова</t>
  </si>
  <si>
    <t>А.І.Кириченко</t>
  </si>
  <si>
    <t xml:space="preserve">Перелік програм місцевого значення та затверджений обсяг </t>
  </si>
  <si>
    <t>видатків на їх фінансування у 2009 році (II кошик)</t>
  </si>
  <si>
    <t>130110</t>
  </si>
  <si>
    <t>Сума</t>
  </si>
  <si>
    <t>Код типової відомчої класифікації видатків місцевих бюджетів</t>
  </si>
  <si>
    <t>Код тимчасової класифікації видатків та кредитування місцевих бюджетів</t>
  </si>
  <si>
    <t>Назва головного розпорядника коштів</t>
  </si>
  <si>
    <t>Найменування програми</t>
  </si>
  <si>
    <t xml:space="preserve">Інша діяльність у сфері охорони навколишнього природного середовища </t>
  </si>
  <si>
    <t>Видатки на запобігання та ліквідацію надзвичайних ситуацій та наслідків стихійного лиха</t>
  </si>
  <si>
    <t>Благоустрій міст,сіл,селищ</t>
  </si>
  <si>
    <t>Видатки на проведення робіт, пов"язаних із будівництвом,реконструкцією,ремонтом та утриманням автомобільних доріг</t>
  </si>
  <si>
    <t>Фінансова підтримка спортивних споруд</t>
  </si>
  <si>
    <t>Інші видатки на соціальний захист населення</t>
  </si>
  <si>
    <t xml:space="preserve">                                                                                  Додаток №7</t>
  </si>
  <si>
    <t>Найменування коду тимчасової класифікації видатків та кредитування місцевих бюджетів</t>
  </si>
  <si>
    <t>250353</t>
  </si>
  <si>
    <t>Капітальний ремонт житлового фонду місцевих органів влади</t>
  </si>
  <si>
    <t>Субвенція на проведення видатків місцевих бюджетів,що не враховуються при виначені обсягу міжбюджетних трансфертів</t>
  </si>
  <si>
    <t xml:space="preserve"> (тис.грн.) </t>
  </si>
  <si>
    <t>Цільові фонди утворені Верховною Радою Автономної Республіки Крим,органами місцевого самоврядування і місцевими органами виконавчої влади</t>
  </si>
  <si>
    <t>01</t>
  </si>
  <si>
    <t>Гостомельська селищна рада</t>
  </si>
  <si>
    <t>Загальноосвітні школи</t>
  </si>
  <si>
    <t>250380</t>
  </si>
  <si>
    <t>Інші субвенції</t>
  </si>
  <si>
    <t>Поліпшення медичного обслуговування населення селища Гостомель на 2012 рік</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</si>
  <si>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</si>
  <si>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t>
  </si>
  <si>
    <t>Поліпшення медичного обслуговування населення селища Гостомель на 2013 рік</t>
  </si>
  <si>
    <t>Культурно-мистецька програма місцевого значення селища Гостомель на 2014 рік</t>
  </si>
  <si>
    <t>Охорона навколишнього природного середовища селища Гостомель на 2014 рік</t>
  </si>
  <si>
    <t>Ліквідація надзвичайних ситуацій та наслідків стихійного лиха селища Гостомель на 2014 рік</t>
  </si>
  <si>
    <t>Розвиток фізичної культури та спорту в  селищі Гостомель на 2014 рік</t>
  </si>
  <si>
    <t>Соціальний захист окремих категорій  населення селища Гостомель на 2014 рік</t>
  </si>
  <si>
    <t>Місцева програма відзначення(заохочення) підприємств,установ,організацій,їх трудових колективів,окремих громадян за вагомий внесок в соціально-економічний та культурний розвиток селища Гостомель на 2014 рік</t>
  </si>
  <si>
    <t>Реформування та розвиток житлово-комунального господарства в селищі Гостомель на 2014 рік</t>
  </si>
  <si>
    <t>Обдарована молодь на 2014 рік</t>
  </si>
  <si>
    <t>Розвиток бібліотечної справи селища Гостомель на 2014 рік</t>
  </si>
  <si>
    <t>Коригування генекрального плану селища Гостомель на 2014 рік</t>
  </si>
  <si>
    <t>150202</t>
  </si>
  <si>
    <r>
      <t xml:space="preserve">Перелік місцевих  програм, які фінансуватимуться за рахунок коштів  бюджету  селища Гостомель у  2014 році                                                                                                                                                                                                                                                                                                                                          </t>
    </r>
    <r>
      <rPr>
        <sz val="10"/>
        <rFont val="Arial"/>
        <family val="2"/>
      </rPr>
      <t xml:space="preserve">     </t>
    </r>
  </si>
  <si>
    <t xml:space="preserve">       до рішення сесії  Гостомельської селищної ради  №755- 38 -VI від 24.01.2013р."."Про бюджет селища Гостомель на  2014 рік"</t>
  </si>
  <si>
    <t>Благоустрій селища Гостомель в 2014 році</t>
  </si>
  <si>
    <t>Розвиток  дорожнього руху та його безпеки на 2014 рік</t>
  </si>
  <si>
    <t>Зміцнення і покращення матеріальної бази навчальних закладів селища Гостомель</t>
  </si>
  <si>
    <t>Розвиток дорожнього руху та його безпеки на 2014 рік</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</si>
</sst>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00000"/>
    <numFmt numFmtId="183" formatCode="0.00000"/>
    <numFmt numFmtId="184" formatCode="0.0000"/>
    <numFmt numFmtId="185" formatCode="0.0000000"/>
    <numFmt numFmtId="186" formatCode="0.0%"/>
    <numFmt numFmtId="187" formatCode="#,##0.0\ &quot;грн.&quot;"/>
    <numFmt numFmtId="188" formatCode="#,##0.0"/>
    <numFmt numFmtId="189" formatCode="000000"/>
  </numFmts>
  <fonts count="29">
    <font>
      <sz val="10"/>
      <name val="Arial"/>
      <family val="0"/>
    </font>
    <font>
      <sz val="10"/>
      <name val="Arial Cyr"/>
      <family val="2"/>
    </font>
    <font>
      <b/>
      <sz val="10"/>
      <name val="Arial Cyr"/>
      <family val="2"/>
    </font>
    <font>
      <b/>
      <sz val="11"/>
      <name val="Arial Cyr"/>
      <family val="2"/>
    </font>
    <font>
      <b/>
      <i/>
      <u val="single"/>
      <sz val="10"/>
      <name val="Arial Cyr"/>
      <family val="2"/>
    </font>
    <font>
      <sz val="11"/>
      <name val="Arial Cyr"/>
      <family val="2"/>
    </font>
    <font>
      <sz val="10"/>
      <color indexed="8"/>
      <name val="Arial Cyr"/>
      <family val="2"/>
    </font>
    <font>
      <u val="single"/>
      <sz val="10"/>
      <color indexed="12"/>
      <name val="Arial"/>
      <family val="0"/>
    </font>
    <font>
      <u val="single"/>
      <sz val="10"/>
      <color indexed="36"/>
      <name val="Arial"/>
      <family val="0"/>
    </font>
    <font>
      <sz val="10"/>
      <name val="Times New Roman Cyr"/>
      <family val="1"/>
    </font>
    <font>
      <b/>
      <sz val="10"/>
      <color indexed="9"/>
      <name val="Arial Cyr"/>
      <family val="2"/>
    </font>
    <font>
      <sz val="10"/>
      <color indexed="9"/>
      <name val="Arial Cyr"/>
      <family val="2"/>
    </font>
    <font>
      <sz val="8"/>
      <name val="Arial Cyr"/>
      <family val="2"/>
    </font>
    <font>
      <sz val="8"/>
      <name val="Arial"/>
      <family val="0"/>
    </font>
    <font>
      <b/>
      <sz val="10"/>
      <name val="Arial"/>
      <family val="2"/>
    </font>
    <font>
      <sz val="10"/>
      <color indexed="10"/>
      <name val="Arial Cyr"/>
      <family val="2"/>
    </font>
    <font>
      <sz val="9"/>
      <name val="Arial Cyr"/>
      <family val="2"/>
    </font>
    <font>
      <sz val="8.5"/>
      <name val="Arial Cyr"/>
      <family val="2"/>
    </font>
    <font>
      <sz val="8.5"/>
      <name val="Arial"/>
      <family val="0"/>
    </font>
    <font>
      <b/>
      <sz val="9"/>
      <name val="Arial Cyr"/>
      <family val="2"/>
    </font>
    <font>
      <b/>
      <u val="single"/>
      <sz val="10"/>
      <name val="Arial"/>
      <family val="0"/>
    </font>
    <font>
      <sz val="10"/>
      <color indexed="10"/>
      <name val="Arial"/>
      <family val="0"/>
    </font>
    <font>
      <i/>
      <sz val="10"/>
      <name val="Arial Cyr"/>
      <family val="0"/>
    </font>
    <font>
      <sz val="12"/>
      <name val="Arial"/>
      <family val="0"/>
    </font>
    <font>
      <b/>
      <sz val="12"/>
      <name val="Arial"/>
      <family val="0"/>
    </font>
    <font>
      <sz val="11"/>
      <name val="Arial"/>
      <family val="0"/>
    </font>
    <font>
      <b/>
      <sz val="11"/>
      <name val="Arial"/>
      <family val="0"/>
    </font>
    <font>
      <sz val="11"/>
      <color indexed="10"/>
      <name val="Arial"/>
      <family val="0"/>
    </font>
    <font>
      <b/>
      <sz val="10"/>
      <color indexed="10"/>
      <name val="Arial"/>
      <family val="2"/>
    </font>
  </fonts>
  <fills count="3">
    <fill>
      <patternFill/>
    </fill>
    <fill>
      <patternFill patternType="gray125"/>
    </fill>
    <fill>
      <patternFill patternType="solid">
        <fgColor indexed="13"/>
        <bgColor indexed="64"/>
      </patternFill>
    </fill>
  </fills>
  <borders count="56">
    <border>
      <left/>
      <right/>
      <top/>
      <bottom/>
      <diagonal/>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color indexed="63"/>
      </left>
      <right>
        <color indexed="63"/>
      </right>
      <top>
        <color indexed="63"/>
      </top>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style="thin"/>
    </border>
    <border>
      <left>
        <color indexed="63"/>
      </left>
      <right>
        <color indexed="63"/>
      </right>
      <top style="medium"/>
      <bottom style="thin"/>
    </border>
    <border>
      <left style="medium"/>
      <right style="medium"/>
      <top>
        <color indexed="63"/>
      </top>
      <bottom style="thin"/>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style="medium"/>
    </border>
    <border>
      <left style="medium"/>
      <right style="medium"/>
      <top style="thin"/>
      <bottom style="medium"/>
    </border>
    <border>
      <left>
        <color indexed="63"/>
      </left>
      <right style="thin"/>
      <top>
        <color indexed="63"/>
      </top>
      <bottom>
        <color indexed="63"/>
      </bottom>
    </border>
    <border>
      <left>
        <color indexed="63"/>
      </left>
      <right style="thin"/>
      <top style="medium"/>
      <bottom style="medium"/>
    </border>
    <border>
      <left style="thin"/>
      <right style="thin"/>
      <top style="medium"/>
      <bottom style="medium"/>
    </border>
    <border>
      <left style="medium"/>
      <right style="medium"/>
      <top style="thin"/>
      <bottom>
        <color indexed="63"/>
      </bottom>
    </border>
    <border>
      <left style="medium"/>
      <right>
        <color indexed="63"/>
      </right>
      <top style="thin"/>
      <bottom>
        <color indexed="63"/>
      </bottom>
    </border>
    <border>
      <left style="thin"/>
      <right style="thin"/>
      <top style="thin"/>
      <bottom style="thin"/>
    </border>
    <border>
      <left style="medium"/>
      <right>
        <color indexed="63"/>
      </right>
      <top style="medium"/>
      <bottom style="medium"/>
    </border>
    <border>
      <left>
        <color indexed="63"/>
      </left>
      <right style="medium"/>
      <top style="thin"/>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style="medium"/>
      <right>
        <color indexed="63"/>
      </right>
      <top style="thin"/>
      <bottom style="medium"/>
    </border>
    <border>
      <left style="medium"/>
      <right>
        <color indexed="63"/>
      </right>
      <top style="medium"/>
      <bottom>
        <color indexed="63"/>
      </bottom>
    </border>
    <border>
      <left>
        <color indexed="63"/>
      </left>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style="thin"/>
      <bottom style="thin"/>
    </border>
    <border>
      <left style="thin"/>
      <right style="medium"/>
      <top style="medium"/>
      <bottom style="medium"/>
    </border>
    <border>
      <left style="medium"/>
      <right style="thin"/>
      <top style="medium"/>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34">
    <xf numFmtId="0" fontId="0" fillId="0" borderId="0" xfId="0" applyAlignment="1">
      <alignment/>
    </xf>
    <xf numFmtId="0" fontId="1" fillId="0" borderId="0" xfId="0" applyFont="1" applyAlignment="1">
      <alignment/>
    </xf>
    <xf numFmtId="0" fontId="2" fillId="0" borderId="1" xfId="0" applyFont="1" applyBorder="1" applyAlignment="1">
      <alignment horizontal="center" vertical="center" wrapText="1"/>
    </xf>
    <xf numFmtId="0" fontId="1" fillId="0" borderId="2" xfId="0" applyFont="1" applyBorder="1" applyAlignment="1">
      <alignment/>
    </xf>
    <xf numFmtId="0" fontId="1" fillId="0" borderId="1" xfId="0" applyFont="1" applyBorder="1" applyAlignment="1">
      <alignment/>
    </xf>
    <xf numFmtId="0" fontId="1"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2" fillId="0" borderId="2" xfId="0" applyFont="1" applyBorder="1" applyAlignment="1">
      <alignment/>
    </xf>
    <xf numFmtId="0" fontId="2" fillId="0" borderId="7" xfId="0"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1" fillId="0" borderId="7"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180" fontId="1" fillId="0" borderId="19" xfId="0" applyNumberFormat="1" applyFont="1" applyBorder="1" applyAlignment="1">
      <alignment/>
    </xf>
    <xf numFmtId="180" fontId="1" fillId="0" borderId="11" xfId="0" applyNumberFormat="1" applyFont="1" applyBorder="1" applyAlignment="1">
      <alignment/>
    </xf>
    <xf numFmtId="180" fontId="1" fillId="0" borderId="0" xfId="0" applyNumberFormat="1" applyFont="1" applyAlignment="1">
      <alignment/>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20" xfId="0" applyFont="1" applyBorder="1" applyAlignment="1">
      <alignment/>
    </xf>
    <xf numFmtId="0" fontId="1" fillId="0" borderId="21" xfId="0" applyFont="1" applyBorder="1" applyAlignment="1">
      <alignment/>
    </xf>
    <xf numFmtId="180" fontId="4" fillId="0" borderId="7" xfId="0" applyNumberFormat="1" applyFont="1" applyBorder="1" applyAlignment="1">
      <alignment/>
    </xf>
    <xf numFmtId="180" fontId="1" fillId="0" borderId="0" xfId="0" applyNumberFormat="1" applyFont="1" applyBorder="1" applyAlignment="1">
      <alignment/>
    </xf>
    <xf numFmtId="0" fontId="2" fillId="0" borderId="0" xfId="0" applyFont="1" applyAlignment="1">
      <alignment/>
    </xf>
    <xf numFmtId="0" fontId="2" fillId="0" borderId="9"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180" fontId="1" fillId="0" borderId="9" xfId="0" applyNumberFormat="1" applyFont="1" applyBorder="1" applyAlignment="1">
      <alignment/>
    </xf>
    <xf numFmtId="180" fontId="2" fillId="0" borderId="7" xfId="0" applyNumberFormat="1" applyFont="1" applyBorder="1" applyAlignment="1">
      <alignment horizontal="left"/>
    </xf>
    <xf numFmtId="180" fontId="2" fillId="0" borderId="0" xfId="0" applyNumberFormat="1" applyFont="1" applyAlignment="1">
      <alignment/>
    </xf>
    <xf numFmtId="180" fontId="1" fillId="0" borderId="25" xfId="0" applyNumberFormat="1" applyFont="1" applyBorder="1" applyAlignment="1">
      <alignment/>
    </xf>
    <xf numFmtId="180" fontId="1" fillId="0" borderId="1" xfId="0" applyNumberFormat="1" applyFont="1" applyBorder="1" applyAlignment="1">
      <alignment/>
    </xf>
    <xf numFmtId="0" fontId="2" fillId="0" borderId="7" xfId="0" applyFont="1" applyBorder="1" applyAlignment="1">
      <alignment horizontal="center" vertical="center" wrapText="1"/>
    </xf>
    <xf numFmtId="49" fontId="2" fillId="0" borderId="0" xfId="0" applyNumberFormat="1" applyFont="1" applyAlignment="1">
      <alignment horizontal="center"/>
    </xf>
    <xf numFmtId="180" fontId="1" fillId="0" borderId="2" xfId="0" applyNumberFormat="1" applyFont="1" applyBorder="1" applyAlignment="1">
      <alignment/>
    </xf>
    <xf numFmtId="0" fontId="6" fillId="0" borderId="26" xfId="0" applyFont="1" applyFill="1" applyBorder="1" applyAlignment="1">
      <alignment vertical="top" wrapText="1"/>
    </xf>
    <xf numFmtId="0" fontId="6" fillId="0" borderId="27" xfId="0" applyFont="1" applyFill="1" applyBorder="1" applyAlignment="1">
      <alignment vertical="top" wrapText="1"/>
    </xf>
    <xf numFmtId="0" fontId="1" fillId="0" borderId="11" xfId="0" applyFont="1" applyBorder="1" applyAlignment="1">
      <alignment wrapText="1"/>
    </xf>
    <xf numFmtId="0" fontId="2" fillId="0" borderId="14" xfId="0" applyFont="1" applyBorder="1" applyAlignment="1">
      <alignment wrapText="1"/>
    </xf>
    <xf numFmtId="49" fontId="2" fillId="0" borderId="7" xfId="0" applyNumberFormat="1" applyFont="1" applyBorder="1" applyAlignment="1">
      <alignment horizontal="center" vertical="center"/>
    </xf>
    <xf numFmtId="0" fontId="1" fillId="0" borderId="6" xfId="0" applyFont="1" applyBorder="1" applyAlignment="1">
      <alignment wrapText="1"/>
    </xf>
    <xf numFmtId="0" fontId="1" fillId="0" borderId="19" xfId="0" applyFont="1" applyBorder="1" applyAlignment="1">
      <alignment wrapText="1"/>
    </xf>
    <xf numFmtId="0" fontId="1" fillId="0" borderId="10" xfId="0" applyFont="1" applyBorder="1" applyAlignment="1">
      <alignment wrapText="1"/>
    </xf>
    <xf numFmtId="0" fontId="6" fillId="0" borderId="6" xfId="0" applyFont="1" applyFill="1" applyBorder="1" applyAlignment="1">
      <alignment horizontal="center" vertical="top" wrapText="1"/>
    </xf>
    <xf numFmtId="0" fontId="6" fillId="0" borderId="7" xfId="0" applyFont="1" applyFill="1" applyBorder="1" applyAlignment="1">
      <alignment horizontal="center" vertical="top" wrapText="1"/>
    </xf>
    <xf numFmtId="180" fontId="1" fillId="0" borderId="28" xfId="0" applyNumberFormat="1" applyFont="1" applyBorder="1" applyAlignment="1">
      <alignment/>
    </xf>
    <xf numFmtId="0" fontId="9" fillId="0" borderId="0" xfId="0" applyFont="1" applyBorder="1" applyAlignment="1">
      <alignment horizontal="justify"/>
    </xf>
    <xf numFmtId="0" fontId="12" fillId="0" borderId="0" xfId="0" applyFont="1" applyAlignment="1">
      <alignment/>
    </xf>
    <xf numFmtId="0" fontId="0" fillId="0" borderId="0" xfId="0" applyAlignment="1">
      <alignment horizontal="center"/>
    </xf>
    <xf numFmtId="0" fontId="12" fillId="0" borderId="10" xfId="0" applyFont="1" applyBorder="1" applyAlignment="1">
      <alignment wrapText="1"/>
    </xf>
    <xf numFmtId="0" fontId="1" fillId="0" borderId="15" xfId="0" applyFont="1" applyBorder="1" applyAlignment="1">
      <alignment wrapText="1"/>
    </xf>
    <xf numFmtId="181" fontId="1" fillId="0" borderId="0" xfId="0" applyNumberFormat="1" applyFont="1" applyAlignment="1">
      <alignment/>
    </xf>
    <xf numFmtId="181" fontId="1" fillId="0" borderId="9" xfId="0" applyNumberFormat="1" applyFont="1" applyFill="1" applyBorder="1" applyAlignment="1">
      <alignment/>
    </xf>
    <xf numFmtId="181" fontId="1" fillId="0" borderId="6" xfId="0" applyNumberFormat="1" applyFont="1" applyFill="1" applyBorder="1" applyAlignment="1">
      <alignment/>
    </xf>
    <xf numFmtId="181" fontId="1" fillId="0" borderId="11" xfId="0" applyNumberFormat="1" applyFont="1" applyFill="1" applyBorder="1" applyAlignment="1">
      <alignment/>
    </xf>
    <xf numFmtId="181" fontId="1" fillId="0" borderId="19" xfId="0" applyNumberFormat="1" applyFont="1" applyFill="1" applyBorder="1" applyAlignment="1">
      <alignment/>
    </xf>
    <xf numFmtId="181" fontId="2" fillId="0" borderId="7" xfId="0" applyNumberFormat="1" applyFont="1" applyFill="1" applyBorder="1" applyAlignment="1">
      <alignment/>
    </xf>
    <xf numFmtId="181" fontId="1" fillId="0" borderId="18" xfId="0" applyNumberFormat="1" applyFont="1" applyFill="1" applyBorder="1" applyAlignment="1">
      <alignment/>
    </xf>
    <xf numFmtId="181" fontId="1" fillId="0" borderId="0" xfId="0" applyNumberFormat="1" applyFont="1" applyFill="1" applyBorder="1" applyAlignment="1">
      <alignment/>
    </xf>
    <xf numFmtId="181" fontId="1" fillId="0" borderId="10" xfId="0" applyNumberFormat="1" applyFont="1" applyFill="1" applyBorder="1" applyAlignment="1">
      <alignment/>
    </xf>
    <xf numFmtId="181" fontId="1" fillId="0" borderId="29" xfId="0" applyNumberFormat="1" applyFont="1" applyFill="1" applyBorder="1" applyAlignment="1">
      <alignment/>
    </xf>
    <xf numFmtId="181" fontId="1" fillId="0" borderId="8" xfId="0" applyNumberFormat="1" applyFont="1" applyFill="1" applyBorder="1" applyAlignment="1">
      <alignment/>
    </xf>
    <xf numFmtId="0" fontId="12" fillId="0" borderId="12" xfId="0" applyFont="1" applyBorder="1" applyAlignment="1">
      <alignment wrapText="1"/>
    </xf>
    <xf numFmtId="0" fontId="12" fillId="0" borderId="30" xfId="0" applyFont="1" applyBorder="1" applyAlignment="1">
      <alignment wrapText="1"/>
    </xf>
    <xf numFmtId="0" fontId="12" fillId="0" borderId="16" xfId="0" applyFont="1" applyBorder="1" applyAlignment="1">
      <alignment wrapText="1"/>
    </xf>
    <xf numFmtId="0" fontId="12" fillId="0" borderId="10" xfId="0" applyFont="1" applyBorder="1" applyAlignment="1">
      <alignment vertical="justify" wrapText="1"/>
    </xf>
    <xf numFmtId="181" fontId="1" fillId="0" borderId="5" xfId="0" applyNumberFormat="1" applyFont="1" applyFill="1" applyBorder="1" applyAlignment="1">
      <alignment/>
    </xf>
    <xf numFmtId="181" fontId="1" fillId="0" borderId="4" xfId="0" applyNumberFormat="1" applyFont="1" applyFill="1" applyBorder="1" applyAlignment="1">
      <alignment/>
    </xf>
    <xf numFmtId="0" fontId="1" fillId="0" borderId="5" xfId="0" applyFont="1" applyBorder="1" applyAlignment="1">
      <alignment wrapText="1"/>
    </xf>
    <xf numFmtId="0" fontId="1" fillId="0" borderId="0" xfId="0" applyFont="1" applyFill="1" applyAlignment="1">
      <alignment/>
    </xf>
    <xf numFmtId="49" fontId="1" fillId="0" borderId="6" xfId="0" applyNumberFormat="1" applyFont="1" applyFill="1" applyBorder="1" applyAlignment="1">
      <alignment horizontal="center"/>
    </xf>
    <xf numFmtId="0" fontId="1" fillId="0" borderId="0" xfId="0" applyFont="1" applyFill="1" applyBorder="1" applyAlignment="1">
      <alignment/>
    </xf>
    <xf numFmtId="0" fontId="1" fillId="0" borderId="18" xfId="0" applyFont="1" applyFill="1" applyBorder="1" applyAlignment="1">
      <alignment/>
    </xf>
    <xf numFmtId="49" fontId="1" fillId="0" borderId="11" xfId="0" applyNumberFormat="1" applyFont="1" applyFill="1" applyBorder="1" applyAlignment="1">
      <alignment horizontal="center"/>
    </xf>
    <xf numFmtId="0" fontId="1" fillId="0" borderId="10" xfId="0" applyFont="1" applyFill="1" applyBorder="1" applyAlignment="1">
      <alignment/>
    </xf>
    <xf numFmtId="49" fontId="1" fillId="0" borderId="29" xfId="0" applyNumberFormat="1" applyFont="1" applyFill="1" applyBorder="1" applyAlignment="1">
      <alignment horizontal="center"/>
    </xf>
    <xf numFmtId="0" fontId="1" fillId="0" borderId="12" xfId="0" applyFont="1" applyFill="1" applyBorder="1" applyAlignment="1">
      <alignment/>
    </xf>
    <xf numFmtId="181" fontId="1" fillId="0" borderId="12" xfId="0" applyNumberFormat="1" applyFont="1" applyFill="1" applyBorder="1" applyAlignment="1">
      <alignment/>
    </xf>
    <xf numFmtId="181" fontId="1" fillId="0" borderId="31" xfId="0" applyNumberFormat="1" applyFont="1" applyFill="1" applyBorder="1" applyAlignment="1">
      <alignment/>
    </xf>
    <xf numFmtId="49" fontId="1" fillId="0" borderId="25" xfId="0" applyNumberFormat="1" applyFont="1" applyFill="1" applyBorder="1" applyAlignment="1">
      <alignment horizontal="center"/>
    </xf>
    <xf numFmtId="49" fontId="2" fillId="0" borderId="32" xfId="0" applyNumberFormat="1" applyFont="1" applyFill="1" applyBorder="1" applyAlignment="1">
      <alignment horizontal="center"/>
    </xf>
    <xf numFmtId="0" fontId="2" fillId="0" borderId="7" xfId="0" applyFont="1" applyFill="1" applyBorder="1" applyAlignment="1">
      <alignment/>
    </xf>
    <xf numFmtId="0" fontId="1" fillId="0" borderId="9" xfId="0" applyFont="1" applyFill="1" applyBorder="1" applyAlignment="1">
      <alignment/>
    </xf>
    <xf numFmtId="49" fontId="1" fillId="0" borderId="17" xfId="0" applyNumberFormat="1" applyFont="1" applyFill="1" applyBorder="1" applyAlignment="1">
      <alignment horizontal="center"/>
    </xf>
    <xf numFmtId="0" fontId="1" fillId="0" borderId="11" xfId="0" applyFont="1" applyFill="1" applyBorder="1" applyAlignment="1">
      <alignment/>
    </xf>
    <xf numFmtId="181" fontId="1" fillId="0" borderId="33" xfId="0" applyNumberFormat="1" applyFont="1" applyFill="1" applyBorder="1" applyAlignment="1">
      <alignment/>
    </xf>
    <xf numFmtId="181" fontId="1" fillId="0" borderId="34" xfId="0" applyNumberFormat="1" applyFont="1" applyFill="1" applyBorder="1" applyAlignment="1">
      <alignment/>
    </xf>
    <xf numFmtId="0" fontId="1" fillId="0" borderId="29" xfId="0" applyFont="1" applyFill="1" applyBorder="1" applyAlignment="1">
      <alignment/>
    </xf>
    <xf numFmtId="0" fontId="1" fillId="0" borderId="17" xfId="0" applyFont="1" applyFill="1" applyBorder="1" applyAlignment="1">
      <alignment/>
    </xf>
    <xf numFmtId="181" fontId="1" fillId="0" borderId="21" xfId="0" applyNumberFormat="1" applyFont="1" applyFill="1" applyBorder="1" applyAlignment="1">
      <alignment/>
    </xf>
    <xf numFmtId="49" fontId="1" fillId="0" borderId="19" xfId="0" applyNumberFormat="1" applyFont="1" applyFill="1" applyBorder="1" applyAlignment="1">
      <alignment horizontal="center"/>
    </xf>
    <xf numFmtId="0" fontId="1" fillId="0" borderId="8" xfId="0" applyFont="1" applyFill="1" applyBorder="1" applyAlignment="1">
      <alignment/>
    </xf>
    <xf numFmtId="0" fontId="1" fillId="0" borderId="12" xfId="0" applyFont="1" applyFill="1" applyBorder="1" applyAlignment="1">
      <alignment wrapText="1"/>
    </xf>
    <xf numFmtId="0" fontId="1" fillId="0" borderId="10" xfId="0" applyFont="1" applyFill="1" applyBorder="1" applyAlignment="1">
      <alignment wrapText="1"/>
    </xf>
    <xf numFmtId="49" fontId="1" fillId="0" borderId="5" xfId="0" applyNumberFormat="1" applyFont="1" applyFill="1" applyBorder="1" applyAlignment="1">
      <alignment horizontal="center"/>
    </xf>
    <xf numFmtId="0" fontId="1" fillId="0" borderId="4" xfId="0" applyFont="1" applyFill="1" applyBorder="1" applyAlignment="1">
      <alignment/>
    </xf>
    <xf numFmtId="181" fontId="1" fillId="0" borderId="25" xfId="0" applyNumberFormat="1" applyFont="1" applyFill="1" applyBorder="1" applyAlignment="1">
      <alignment/>
    </xf>
    <xf numFmtId="181" fontId="1" fillId="0" borderId="20" xfId="0" applyNumberFormat="1" applyFont="1" applyFill="1" applyBorder="1" applyAlignment="1">
      <alignment/>
    </xf>
    <xf numFmtId="0" fontId="9" fillId="0" borderId="0" xfId="0" applyFont="1" applyFill="1" applyBorder="1" applyAlignment="1">
      <alignment horizontal="justify"/>
    </xf>
    <xf numFmtId="49" fontId="2" fillId="0" borderId="7" xfId="0" applyNumberFormat="1" applyFont="1" applyFill="1" applyBorder="1" applyAlignment="1">
      <alignment horizontal="center"/>
    </xf>
    <xf numFmtId="181" fontId="1" fillId="0" borderId="35" xfId="0" applyNumberFormat="1" applyFont="1" applyFill="1" applyBorder="1" applyAlignment="1">
      <alignment/>
    </xf>
    <xf numFmtId="181" fontId="1" fillId="0" borderId="16" xfId="0" applyNumberFormat="1" applyFont="1" applyFill="1" applyBorder="1" applyAlignment="1">
      <alignment/>
    </xf>
    <xf numFmtId="0" fontId="1" fillId="0" borderId="4" xfId="0" applyFont="1" applyFill="1" applyBorder="1" applyAlignment="1">
      <alignment wrapText="1"/>
    </xf>
    <xf numFmtId="0" fontId="1" fillId="0" borderId="35" xfId="0" applyFont="1" applyFill="1" applyBorder="1" applyAlignment="1">
      <alignment wrapText="1"/>
    </xf>
    <xf numFmtId="0" fontId="1" fillId="0" borderId="36" xfId="0" applyFont="1" applyFill="1" applyBorder="1" applyAlignment="1">
      <alignment/>
    </xf>
    <xf numFmtId="0" fontId="1" fillId="0" borderId="35" xfId="0" applyFont="1" applyFill="1" applyBorder="1" applyAlignment="1">
      <alignment/>
    </xf>
    <xf numFmtId="0" fontId="1" fillId="0" borderId="30" xfId="0" applyFont="1" applyFill="1" applyBorder="1" applyAlignment="1">
      <alignment/>
    </xf>
    <xf numFmtId="181" fontId="1" fillId="0" borderId="30" xfId="0" applyNumberFormat="1" applyFont="1" applyFill="1" applyBorder="1" applyAlignment="1">
      <alignment/>
    </xf>
    <xf numFmtId="0" fontId="2" fillId="0" borderId="14" xfId="0" applyFont="1" applyFill="1" applyBorder="1" applyAlignment="1">
      <alignment/>
    </xf>
    <xf numFmtId="181" fontId="1" fillId="0" borderId="37" xfId="0" applyNumberFormat="1" applyFont="1" applyFill="1" applyBorder="1" applyAlignment="1">
      <alignment/>
    </xf>
    <xf numFmtId="49" fontId="1" fillId="0" borderId="38" xfId="0" applyNumberFormat="1" applyFont="1" applyFill="1" applyBorder="1" applyAlignment="1">
      <alignment horizontal="center"/>
    </xf>
    <xf numFmtId="0" fontId="1" fillId="0" borderId="28" xfId="0" applyFont="1" applyFill="1" applyBorder="1" applyAlignment="1">
      <alignment wrapText="1"/>
    </xf>
    <xf numFmtId="181" fontId="1" fillId="0" borderId="7" xfId="0" applyNumberFormat="1" applyFont="1" applyFill="1" applyBorder="1" applyAlignment="1">
      <alignment/>
    </xf>
    <xf numFmtId="181" fontId="1" fillId="0" borderId="28" xfId="0" applyNumberFormat="1" applyFont="1" applyFill="1" applyBorder="1" applyAlignment="1">
      <alignment/>
    </xf>
    <xf numFmtId="0" fontId="1" fillId="0" borderId="0" xfId="0" applyFont="1" applyBorder="1" applyAlignment="1">
      <alignment horizontal="center"/>
    </xf>
    <xf numFmtId="180" fontId="2" fillId="0" borderId="7" xfId="0" applyNumberFormat="1" applyFont="1" applyBorder="1" applyAlignment="1">
      <alignment horizontal="left"/>
    </xf>
    <xf numFmtId="49" fontId="1" fillId="0" borderId="7" xfId="0" applyNumberFormat="1" applyFont="1" applyFill="1" applyBorder="1" applyAlignment="1">
      <alignment horizontal="center"/>
    </xf>
    <xf numFmtId="180" fontId="4" fillId="0" borderId="3" xfId="0" applyNumberFormat="1" applyFont="1" applyFill="1" applyBorder="1" applyAlignment="1">
      <alignment/>
    </xf>
    <xf numFmtId="181" fontId="3" fillId="0" borderId="7" xfId="0" applyNumberFormat="1" applyFont="1" applyFill="1" applyBorder="1" applyAlignment="1">
      <alignment/>
    </xf>
    <xf numFmtId="181" fontId="3" fillId="0" borderId="1" xfId="0" applyNumberFormat="1" applyFont="1" applyFill="1" applyBorder="1" applyAlignment="1">
      <alignment/>
    </xf>
    <xf numFmtId="49" fontId="1" fillId="0" borderId="1" xfId="0" applyNumberFormat="1" applyFont="1" applyFill="1" applyBorder="1" applyAlignment="1">
      <alignment horizontal="center"/>
    </xf>
    <xf numFmtId="0" fontId="1" fillId="0" borderId="15" xfId="0" applyFont="1" applyFill="1" applyBorder="1" applyAlignment="1">
      <alignment wrapText="1"/>
    </xf>
    <xf numFmtId="0" fontId="1" fillId="0" borderId="6" xfId="0" applyFont="1" applyFill="1" applyBorder="1" applyAlignment="1">
      <alignment/>
    </xf>
    <xf numFmtId="180" fontId="1" fillId="0" borderId="11" xfId="0" applyNumberFormat="1" applyFont="1" applyFill="1" applyBorder="1" applyAlignment="1">
      <alignment/>
    </xf>
    <xf numFmtId="180" fontId="1" fillId="0" borderId="6" xfId="0" applyNumberFormat="1" applyFont="1" applyFill="1" applyBorder="1" applyAlignment="1">
      <alignment/>
    </xf>
    <xf numFmtId="181" fontId="1" fillId="0" borderId="14" xfId="0" applyNumberFormat="1" applyFont="1" applyFill="1" applyBorder="1" applyAlignment="1">
      <alignment/>
    </xf>
    <xf numFmtId="0" fontId="1" fillId="0" borderId="7" xfId="0" applyFont="1" applyFill="1" applyBorder="1" applyAlignment="1">
      <alignment/>
    </xf>
    <xf numFmtId="0" fontId="1" fillId="0" borderId="14" xfId="0" applyFont="1" applyFill="1" applyBorder="1" applyAlignment="1">
      <alignment/>
    </xf>
    <xf numFmtId="0" fontId="1" fillId="0" borderId="3" xfId="0" applyFont="1" applyFill="1" applyBorder="1" applyAlignment="1">
      <alignment wrapText="1"/>
    </xf>
    <xf numFmtId="181" fontId="1" fillId="0" borderId="1" xfId="0" applyNumberFormat="1" applyFont="1" applyFill="1" applyBorder="1" applyAlignment="1">
      <alignment/>
    </xf>
    <xf numFmtId="181" fontId="1" fillId="0" borderId="2" xfId="0" applyNumberFormat="1" applyFont="1" applyFill="1" applyBorder="1" applyAlignment="1">
      <alignment/>
    </xf>
    <xf numFmtId="0" fontId="1" fillId="0" borderId="1" xfId="0" applyFont="1" applyFill="1" applyBorder="1" applyAlignment="1">
      <alignment/>
    </xf>
    <xf numFmtId="0" fontId="1" fillId="0" borderId="2" xfId="0" applyFont="1" applyFill="1" applyBorder="1" applyAlignment="1">
      <alignment/>
    </xf>
    <xf numFmtId="0" fontId="1" fillId="0" borderId="13" xfId="0" applyFont="1" applyFill="1" applyBorder="1" applyAlignment="1">
      <alignment/>
    </xf>
    <xf numFmtId="0" fontId="1" fillId="0" borderId="25" xfId="0" applyFont="1" applyFill="1" applyBorder="1" applyAlignment="1">
      <alignment/>
    </xf>
    <xf numFmtId="180" fontId="1" fillId="0" borderId="7" xfId="0" applyNumberFormat="1" applyFont="1" applyFill="1" applyBorder="1" applyAlignment="1">
      <alignment/>
    </xf>
    <xf numFmtId="180" fontId="1" fillId="0" borderId="34" xfId="0" applyNumberFormat="1" applyFont="1" applyFill="1" applyBorder="1" applyAlignment="1">
      <alignment/>
    </xf>
    <xf numFmtId="180" fontId="1" fillId="0" borderId="21" xfId="0" applyNumberFormat="1" applyFont="1" applyFill="1" applyBorder="1" applyAlignment="1">
      <alignment/>
    </xf>
    <xf numFmtId="180" fontId="2" fillId="0" borderId="7" xfId="0" applyNumberFormat="1" applyFont="1" applyFill="1" applyBorder="1" applyAlignment="1">
      <alignment horizontal="left"/>
    </xf>
    <xf numFmtId="49" fontId="2" fillId="0" borderId="23" xfId="0" applyNumberFormat="1" applyFont="1" applyFill="1" applyBorder="1" applyAlignment="1">
      <alignment horizontal="center"/>
    </xf>
    <xf numFmtId="180" fontId="1" fillId="0" borderId="7" xfId="0" applyNumberFormat="1" applyFont="1" applyFill="1" applyBorder="1" applyAlignment="1">
      <alignment horizontal="left" wrapText="1"/>
    </xf>
    <xf numFmtId="181" fontId="2" fillId="0" borderId="14" xfId="0" applyNumberFormat="1" applyFont="1" applyFill="1" applyBorder="1" applyAlignment="1">
      <alignment/>
    </xf>
    <xf numFmtId="49" fontId="1" fillId="0" borderId="23" xfId="0" applyNumberFormat="1" applyFont="1" applyFill="1" applyBorder="1" applyAlignment="1">
      <alignment horizontal="center"/>
    </xf>
    <xf numFmtId="180" fontId="1" fillId="0" borderId="7" xfId="0" applyNumberFormat="1" applyFont="1" applyFill="1" applyBorder="1" applyAlignment="1">
      <alignment horizontal="left" wrapText="1"/>
    </xf>
    <xf numFmtId="181" fontId="15" fillId="0" borderId="7" xfId="0" applyNumberFormat="1" applyFont="1" applyFill="1" applyBorder="1" applyAlignment="1">
      <alignment/>
    </xf>
    <xf numFmtId="0" fontId="1" fillId="0" borderId="0" xfId="0" applyFont="1" applyFill="1" applyAlignment="1">
      <alignment horizontal="center"/>
    </xf>
    <xf numFmtId="49" fontId="1" fillId="0" borderId="0" xfId="0" applyNumberFormat="1" applyFont="1" applyFill="1" applyAlignment="1">
      <alignment horizontal="center"/>
    </xf>
    <xf numFmtId="49" fontId="1" fillId="0" borderId="0" xfId="0" applyNumberFormat="1" applyFont="1" applyFill="1" applyBorder="1" applyAlignment="1">
      <alignment horizontal="center"/>
    </xf>
    <xf numFmtId="180" fontId="1" fillId="0" borderId="0" xfId="0" applyNumberFormat="1" applyFont="1" applyFill="1" applyBorder="1" applyAlignment="1">
      <alignment/>
    </xf>
    <xf numFmtId="180" fontId="5" fillId="0" borderId="0" xfId="0" applyNumberFormat="1" applyFont="1" applyFill="1" applyBorder="1" applyAlignment="1">
      <alignment/>
    </xf>
    <xf numFmtId="180" fontId="1" fillId="0" borderId="0" xfId="0" applyNumberFormat="1" applyFont="1" applyFill="1" applyBorder="1" applyAlignment="1">
      <alignment horizontal="center"/>
    </xf>
    <xf numFmtId="180" fontId="3" fillId="0" borderId="0" xfId="0" applyNumberFormat="1" applyFont="1" applyFill="1" applyBorder="1" applyAlignment="1">
      <alignment/>
    </xf>
    <xf numFmtId="180" fontId="1" fillId="0" borderId="0" xfId="0" applyNumberFormat="1" applyFont="1" applyFill="1" applyAlignment="1">
      <alignment/>
    </xf>
    <xf numFmtId="181" fontId="2" fillId="0" borderId="15" xfId="0" applyNumberFormat="1" applyFont="1" applyFill="1" applyBorder="1" applyAlignment="1">
      <alignment/>
    </xf>
    <xf numFmtId="181" fontId="1" fillId="0" borderId="39" xfId="0" applyNumberFormat="1" applyFont="1" applyFill="1" applyBorder="1" applyAlignment="1">
      <alignment/>
    </xf>
    <xf numFmtId="0" fontId="1" fillId="0" borderId="16" xfId="0" applyFont="1" applyFill="1" applyBorder="1" applyAlignment="1">
      <alignment/>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5" xfId="0" applyFont="1" applyFill="1" applyBorder="1" applyAlignment="1">
      <alignment/>
    </xf>
    <xf numFmtId="0" fontId="2" fillId="0" borderId="0" xfId="0" applyFont="1" applyFill="1" applyAlignment="1">
      <alignment/>
    </xf>
    <xf numFmtId="0" fontId="1" fillId="0" borderId="19" xfId="0" applyFont="1" applyFill="1" applyBorder="1" applyAlignment="1">
      <alignment/>
    </xf>
    <xf numFmtId="0" fontId="1" fillId="0" borderId="34" xfId="0" applyFont="1" applyFill="1" applyBorder="1" applyAlignment="1">
      <alignment/>
    </xf>
    <xf numFmtId="0" fontId="1" fillId="0" borderId="33" xfId="0" applyFont="1" applyFill="1" applyBorder="1" applyAlignment="1">
      <alignment/>
    </xf>
    <xf numFmtId="0" fontId="1" fillId="0" borderId="21" xfId="0" applyFont="1" applyFill="1" applyBorder="1" applyAlignment="1">
      <alignment/>
    </xf>
    <xf numFmtId="0" fontId="1" fillId="0" borderId="20" xfId="0" applyFont="1" applyFill="1" applyBorder="1" applyAlignment="1">
      <alignment/>
    </xf>
    <xf numFmtId="0" fontId="1" fillId="0" borderId="5" xfId="0" applyFont="1" applyFill="1" applyBorder="1" applyAlignment="1">
      <alignment/>
    </xf>
    <xf numFmtId="0" fontId="1" fillId="0" borderId="23" xfId="0" applyFont="1" applyFill="1" applyBorder="1" applyAlignment="1">
      <alignment/>
    </xf>
    <xf numFmtId="0" fontId="1" fillId="0" borderId="28" xfId="0" applyFont="1" applyFill="1" applyBorder="1" applyAlignment="1">
      <alignment/>
    </xf>
    <xf numFmtId="0" fontId="1" fillId="0" borderId="15" xfId="0" applyFont="1" applyFill="1" applyBorder="1" applyAlignment="1">
      <alignment/>
    </xf>
    <xf numFmtId="0" fontId="1" fillId="0" borderId="12" xfId="0" applyNumberFormat="1" applyFont="1" applyFill="1" applyBorder="1" applyAlignment="1">
      <alignment/>
    </xf>
    <xf numFmtId="0" fontId="1" fillId="0" borderId="0" xfId="0" applyNumberFormat="1" applyFont="1" applyFill="1" applyBorder="1" applyAlignment="1">
      <alignment/>
    </xf>
    <xf numFmtId="0" fontId="0" fillId="0" borderId="0" xfId="0" applyFill="1" applyAlignment="1">
      <alignment/>
    </xf>
    <xf numFmtId="0" fontId="12" fillId="0" borderId="0" xfId="0" applyFont="1" applyFill="1" applyAlignment="1">
      <alignment/>
    </xf>
    <xf numFmtId="49" fontId="2" fillId="0" borderId="0" xfId="0" applyNumberFormat="1" applyFont="1" applyFill="1" applyAlignment="1">
      <alignment horizontal="center"/>
    </xf>
    <xf numFmtId="0" fontId="2" fillId="0" borderId="0" xfId="0" applyFont="1" applyFill="1" applyBorder="1" applyAlignment="1">
      <alignment/>
    </xf>
    <xf numFmtId="49" fontId="1" fillId="0" borderId="36" xfId="0" applyNumberFormat="1" applyFont="1" applyFill="1" applyBorder="1" applyAlignment="1">
      <alignment horizontal="center"/>
    </xf>
    <xf numFmtId="49" fontId="1" fillId="0" borderId="16" xfId="0" applyNumberFormat="1" applyFont="1" applyFill="1" applyBorder="1" applyAlignment="1">
      <alignment horizontal="center"/>
    </xf>
    <xf numFmtId="0" fontId="1" fillId="0" borderId="11" xfId="0" applyFont="1" applyFill="1" applyBorder="1" applyAlignment="1">
      <alignment wrapText="1"/>
    </xf>
    <xf numFmtId="49" fontId="1" fillId="0" borderId="35"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9" xfId="0" applyNumberFormat="1" applyFont="1" applyFill="1" applyBorder="1" applyAlignment="1">
      <alignment horizontal="center"/>
    </xf>
    <xf numFmtId="49" fontId="2" fillId="0" borderId="1" xfId="0" applyNumberFormat="1" applyFont="1" applyFill="1" applyBorder="1" applyAlignment="1">
      <alignment horizontal="center"/>
    </xf>
    <xf numFmtId="0" fontId="2" fillId="0" borderId="18" xfId="0" applyFont="1" applyFill="1" applyBorder="1" applyAlignment="1">
      <alignment/>
    </xf>
    <xf numFmtId="181" fontId="2" fillId="0" borderId="9" xfId="0" applyNumberFormat="1" applyFont="1" applyFill="1" applyBorder="1" applyAlignment="1">
      <alignment/>
    </xf>
    <xf numFmtId="181" fontId="2" fillId="0" borderId="18" xfId="0" applyNumberFormat="1" applyFont="1" applyFill="1" applyBorder="1" applyAlignment="1">
      <alignment/>
    </xf>
    <xf numFmtId="0" fontId="2" fillId="0" borderId="9" xfId="0" applyFont="1" applyFill="1" applyBorder="1" applyAlignment="1">
      <alignment/>
    </xf>
    <xf numFmtId="49" fontId="2" fillId="0" borderId="5" xfId="0" applyNumberFormat="1" applyFont="1" applyFill="1" applyBorder="1" applyAlignment="1">
      <alignment horizontal="center"/>
    </xf>
    <xf numFmtId="0" fontId="2" fillId="0" borderId="24" xfId="0" applyFont="1" applyFill="1" applyBorder="1" applyAlignment="1">
      <alignment/>
    </xf>
    <xf numFmtId="181" fontId="2" fillId="0" borderId="25" xfId="0" applyNumberFormat="1" applyFont="1" applyFill="1" applyBorder="1" applyAlignment="1">
      <alignment/>
    </xf>
    <xf numFmtId="181" fontId="1" fillId="0" borderId="13" xfId="0" applyNumberFormat="1" applyFont="1" applyFill="1" applyBorder="1" applyAlignment="1">
      <alignment/>
    </xf>
    <xf numFmtId="181" fontId="2" fillId="0" borderId="32" xfId="0" applyNumberFormat="1" applyFont="1" applyFill="1" applyBorder="1" applyAlignment="1">
      <alignment/>
    </xf>
    <xf numFmtId="0" fontId="1" fillId="0" borderId="40" xfId="0" applyFont="1" applyFill="1" applyBorder="1" applyAlignment="1">
      <alignment/>
    </xf>
    <xf numFmtId="0" fontId="1" fillId="0" borderId="41" xfId="0" applyFont="1" applyFill="1" applyBorder="1" applyAlignment="1">
      <alignment/>
    </xf>
    <xf numFmtId="181" fontId="1" fillId="0" borderId="24" xfId="0" applyNumberFormat="1" applyFont="1" applyFill="1" applyBorder="1" applyAlignment="1">
      <alignment/>
    </xf>
    <xf numFmtId="0" fontId="1" fillId="0" borderId="24" xfId="0" applyFont="1" applyFill="1" applyBorder="1" applyAlignment="1">
      <alignment/>
    </xf>
    <xf numFmtId="181" fontId="1" fillId="0" borderId="23" xfId="0" applyNumberFormat="1" applyFont="1" applyFill="1" applyBorder="1" applyAlignment="1">
      <alignment/>
    </xf>
    <xf numFmtId="0" fontId="1" fillId="0" borderId="17" xfId="0" applyFont="1" applyFill="1" applyBorder="1" applyAlignment="1">
      <alignment wrapText="1"/>
    </xf>
    <xf numFmtId="180" fontId="2" fillId="0" borderId="5" xfId="0" applyNumberFormat="1" applyFont="1" applyFill="1" applyBorder="1" applyAlignment="1">
      <alignment horizontal="left"/>
    </xf>
    <xf numFmtId="180" fontId="2" fillId="0" borderId="0" xfId="0" applyNumberFormat="1" applyFont="1" applyFill="1" applyAlignment="1">
      <alignment/>
    </xf>
    <xf numFmtId="0" fontId="1" fillId="0" borderId="3" xfId="0" applyFont="1" applyFill="1" applyBorder="1" applyAlignment="1">
      <alignment/>
    </xf>
    <xf numFmtId="0" fontId="2" fillId="0" borderId="4" xfId="0" applyFont="1" applyFill="1" applyBorder="1" applyAlignment="1">
      <alignment/>
    </xf>
    <xf numFmtId="181" fontId="2" fillId="0" borderId="5" xfId="0" applyNumberFormat="1" applyFont="1" applyFill="1" applyBorder="1" applyAlignment="1">
      <alignment/>
    </xf>
    <xf numFmtId="181" fontId="2" fillId="0" borderId="1" xfId="0" applyNumberFormat="1" applyFont="1" applyFill="1" applyBorder="1" applyAlignment="1">
      <alignment/>
    </xf>
    <xf numFmtId="0" fontId="2" fillId="0" borderId="1" xfId="0" applyFont="1" applyFill="1" applyBorder="1" applyAlignment="1">
      <alignment/>
    </xf>
    <xf numFmtId="0" fontId="2" fillId="0" borderId="3" xfId="0" applyFont="1" applyFill="1" applyBorder="1" applyAlignment="1">
      <alignment/>
    </xf>
    <xf numFmtId="0" fontId="1" fillId="0" borderId="42" xfId="0" applyFont="1" applyFill="1" applyBorder="1" applyAlignment="1">
      <alignment/>
    </xf>
    <xf numFmtId="0" fontId="1" fillId="0" borderId="43" xfId="0" applyFont="1" applyFill="1" applyBorder="1" applyAlignment="1">
      <alignment/>
    </xf>
    <xf numFmtId="0" fontId="1" fillId="0" borderId="31" xfId="0" applyFont="1" applyFill="1" applyBorder="1" applyAlignment="1">
      <alignment/>
    </xf>
    <xf numFmtId="0" fontId="1" fillId="0" borderId="44" xfId="0" applyFont="1" applyFill="1" applyBorder="1" applyAlignment="1">
      <alignment/>
    </xf>
    <xf numFmtId="0" fontId="1" fillId="0" borderId="45" xfId="0" applyFont="1" applyFill="1" applyBorder="1" applyAlignment="1">
      <alignment/>
    </xf>
    <xf numFmtId="0" fontId="1" fillId="0" borderId="46" xfId="0" applyFont="1" applyFill="1" applyBorder="1" applyAlignment="1">
      <alignment/>
    </xf>
    <xf numFmtId="0" fontId="1" fillId="0" borderId="47" xfId="0" applyFont="1" applyFill="1" applyBorder="1" applyAlignment="1">
      <alignment/>
    </xf>
    <xf numFmtId="49" fontId="2" fillId="0" borderId="36" xfId="0" applyNumberFormat="1" applyFont="1" applyFill="1" applyBorder="1" applyAlignment="1">
      <alignment horizontal="center"/>
    </xf>
    <xf numFmtId="0" fontId="1" fillId="0" borderId="48" xfId="0" applyFont="1" applyFill="1" applyBorder="1" applyAlignment="1">
      <alignment/>
    </xf>
    <xf numFmtId="49" fontId="2" fillId="0" borderId="39" xfId="0" applyNumberFormat="1" applyFont="1" applyFill="1" applyBorder="1" applyAlignment="1">
      <alignment horizontal="center"/>
    </xf>
    <xf numFmtId="0" fontId="2" fillId="0" borderId="25" xfId="0" applyFont="1" applyFill="1" applyBorder="1" applyAlignment="1">
      <alignment/>
    </xf>
    <xf numFmtId="181" fontId="2" fillId="0" borderId="24" xfId="0" applyNumberFormat="1" applyFont="1" applyFill="1" applyBorder="1" applyAlignment="1">
      <alignment/>
    </xf>
    <xf numFmtId="181" fontId="1" fillId="0" borderId="40" xfId="0" applyNumberFormat="1" applyFont="1" applyFill="1" applyBorder="1" applyAlignment="1">
      <alignment/>
    </xf>
    <xf numFmtId="0" fontId="1" fillId="0" borderId="6" xfId="0" applyFont="1" applyFill="1" applyBorder="1" applyAlignment="1">
      <alignment wrapText="1"/>
    </xf>
    <xf numFmtId="0" fontId="1" fillId="0" borderId="19" xfId="0" applyFont="1" applyFill="1" applyBorder="1" applyAlignment="1">
      <alignment wrapText="1"/>
    </xf>
    <xf numFmtId="181" fontId="1" fillId="0" borderId="49" xfId="0" applyNumberFormat="1" applyFont="1" applyFill="1" applyBorder="1" applyAlignment="1">
      <alignment/>
    </xf>
    <xf numFmtId="0" fontId="1" fillId="0" borderId="49" xfId="0" applyFont="1" applyFill="1" applyBorder="1" applyAlignment="1">
      <alignment/>
    </xf>
    <xf numFmtId="0" fontId="1" fillId="0" borderId="7" xfId="0" applyFont="1" applyFill="1" applyBorder="1" applyAlignment="1">
      <alignment wrapText="1"/>
    </xf>
    <xf numFmtId="0" fontId="2" fillId="0" borderId="32" xfId="0" applyFont="1" applyFill="1" applyBorder="1" applyAlignment="1">
      <alignment/>
    </xf>
    <xf numFmtId="181" fontId="1" fillId="0" borderId="17" xfId="0" applyNumberFormat="1" applyFont="1" applyFill="1" applyBorder="1" applyAlignment="1">
      <alignment/>
    </xf>
    <xf numFmtId="0" fontId="2" fillId="0" borderId="15" xfId="0" applyFont="1" applyFill="1" applyBorder="1" applyAlignment="1">
      <alignment/>
    </xf>
    <xf numFmtId="0" fontId="2" fillId="0" borderId="2" xfId="0" applyFont="1" applyFill="1" applyBorder="1" applyAlignment="1">
      <alignment/>
    </xf>
    <xf numFmtId="180" fontId="2" fillId="0" borderId="5" xfId="0" applyNumberFormat="1" applyFont="1" applyFill="1" applyBorder="1" applyAlignment="1">
      <alignment/>
    </xf>
    <xf numFmtId="180" fontId="1" fillId="0" borderId="19" xfId="0" applyNumberFormat="1" applyFont="1" applyFill="1" applyBorder="1" applyAlignment="1">
      <alignment/>
    </xf>
    <xf numFmtId="49" fontId="2" fillId="0" borderId="7" xfId="0" applyNumberFormat="1" applyFont="1" applyFill="1" applyBorder="1" applyAlignment="1">
      <alignment horizontal="center" vertical="center"/>
    </xf>
    <xf numFmtId="0" fontId="2" fillId="0" borderId="14" xfId="0" applyFont="1" applyFill="1" applyBorder="1" applyAlignment="1">
      <alignment wrapText="1"/>
    </xf>
    <xf numFmtId="180" fontId="1" fillId="0" borderId="2" xfId="0" applyNumberFormat="1" applyFont="1" applyFill="1" applyBorder="1" applyAlignment="1">
      <alignment/>
    </xf>
    <xf numFmtId="180" fontId="1" fillId="0" borderId="29" xfId="0" applyNumberFormat="1" applyFont="1" applyFill="1" applyBorder="1" applyAlignment="1">
      <alignment/>
    </xf>
    <xf numFmtId="181" fontId="1" fillId="0" borderId="3" xfId="0" applyNumberFormat="1" applyFont="1" applyFill="1" applyBorder="1" applyAlignment="1">
      <alignment/>
    </xf>
    <xf numFmtId="180" fontId="1" fillId="0" borderId="18" xfId="0" applyNumberFormat="1" applyFont="1" applyFill="1" applyBorder="1" applyAlignment="1">
      <alignment/>
    </xf>
    <xf numFmtId="180" fontId="1" fillId="0" borderId="41" xfId="0" applyNumberFormat="1" applyFont="1" applyFill="1" applyBorder="1" applyAlignment="1">
      <alignment/>
    </xf>
    <xf numFmtId="180" fontId="1" fillId="0" borderId="24" xfId="0" applyNumberFormat="1" applyFont="1" applyFill="1" applyBorder="1" applyAlignment="1">
      <alignment/>
    </xf>
    <xf numFmtId="2" fontId="2" fillId="0" borderId="0" xfId="0" applyNumberFormat="1" applyFont="1" applyFill="1" applyAlignment="1">
      <alignment/>
    </xf>
    <xf numFmtId="180" fontId="1" fillId="0" borderId="9" xfId="0" applyNumberFormat="1" applyFont="1" applyFill="1" applyBorder="1" applyAlignment="1">
      <alignment/>
    </xf>
    <xf numFmtId="180" fontId="2" fillId="0" borderId="7" xfId="0" applyNumberFormat="1" applyFont="1" applyBorder="1" applyAlignment="1">
      <alignment/>
    </xf>
    <xf numFmtId="180" fontId="1" fillId="0" borderId="7" xfId="0" applyNumberFormat="1" applyFont="1" applyBorder="1" applyAlignment="1">
      <alignment/>
    </xf>
    <xf numFmtId="180" fontId="2" fillId="0" borderId="9" xfId="0" applyNumberFormat="1" applyFont="1" applyBorder="1" applyAlignment="1">
      <alignment/>
    </xf>
    <xf numFmtId="180" fontId="2" fillId="0" borderId="5" xfId="0" applyNumberFormat="1" applyFont="1" applyBorder="1" applyAlignment="1">
      <alignment/>
    </xf>
    <xf numFmtId="180" fontId="1" fillId="0" borderId="5" xfId="0" applyNumberFormat="1" applyFont="1" applyBorder="1" applyAlignment="1">
      <alignment/>
    </xf>
    <xf numFmtId="180" fontId="1" fillId="0" borderId="3" xfId="0" applyNumberFormat="1" applyFont="1" applyBorder="1" applyAlignment="1">
      <alignment/>
    </xf>
    <xf numFmtId="180" fontId="1" fillId="0" borderId="17" xfId="0" applyNumberFormat="1" applyFont="1" applyBorder="1" applyAlignment="1">
      <alignment/>
    </xf>
    <xf numFmtId="180" fontId="1" fillId="0" borderId="16" xfId="0" applyNumberFormat="1" applyFont="1" applyBorder="1" applyAlignment="1">
      <alignment/>
    </xf>
    <xf numFmtId="180" fontId="1" fillId="0" borderId="35" xfId="0" applyNumberFormat="1" applyFont="1" applyBorder="1" applyAlignment="1">
      <alignment/>
    </xf>
    <xf numFmtId="180" fontId="1" fillId="0" borderId="13" xfId="0" applyNumberFormat="1" applyFont="1" applyBorder="1" applyAlignment="1">
      <alignment/>
    </xf>
    <xf numFmtId="180" fontId="1" fillId="0" borderId="33" xfId="0" applyNumberFormat="1" applyFont="1" applyBorder="1" applyAlignment="1">
      <alignment/>
    </xf>
    <xf numFmtId="180" fontId="1" fillId="0" borderId="29" xfId="0" applyNumberFormat="1" applyFont="1" applyBorder="1" applyAlignment="1">
      <alignment/>
    </xf>
    <xf numFmtId="180" fontId="1" fillId="0" borderId="12" xfId="0" applyNumberFormat="1" applyFont="1" applyBorder="1" applyAlignment="1">
      <alignment/>
    </xf>
    <xf numFmtId="180" fontId="1" fillId="0" borderId="6" xfId="0" applyNumberFormat="1" applyFont="1" applyBorder="1" applyAlignment="1">
      <alignment/>
    </xf>
    <xf numFmtId="180" fontId="1" fillId="0" borderId="21" xfId="0" applyNumberFormat="1" applyFont="1" applyBorder="1" applyAlignment="1">
      <alignment/>
    </xf>
    <xf numFmtId="180" fontId="1" fillId="0" borderId="34" xfId="0" applyNumberFormat="1" applyFont="1" applyBorder="1" applyAlignment="1">
      <alignment/>
    </xf>
    <xf numFmtId="180" fontId="1" fillId="0" borderId="22" xfId="0" applyNumberFormat="1" applyFont="1" applyBorder="1" applyAlignment="1">
      <alignment/>
    </xf>
    <xf numFmtId="180" fontId="2" fillId="0" borderId="6" xfId="0" applyNumberFormat="1" applyFont="1" applyBorder="1" applyAlignment="1">
      <alignment/>
    </xf>
    <xf numFmtId="180" fontId="1" fillId="0" borderId="14" xfId="0" applyNumberFormat="1" applyFont="1" applyBorder="1" applyAlignment="1">
      <alignment/>
    </xf>
    <xf numFmtId="180" fontId="1" fillId="0" borderId="36" xfId="0" applyNumberFormat="1" applyFont="1" applyBorder="1" applyAlignment="1">
      <alignment/>
    </xf>
    <xf numFmtId="180" fontId="1" fillId="0" borderId="40" xfId="0" applyNumberFormat="1" applyFont="1" applyBorder="1" applyAlignment="1">
      <alignment/>
    </xf>
    <xf numFmtId="180" fontId="1" fillId="0" borderId="50" xfId="0" applyNumberFormat="1" applyFont="1" applyBorder="1" applyAlignment="1">
      <alignment/>
    </xf>
    <xf numFmtId="180" fontId="1" fillId="0" borderId="32" xfId="0" applyNumberFormat="1" applyFont="1" applyBorder="1" applyAlignment="1">
      <alignment/>
    </xf>
    <xf numFmtId="180" fontId="2" fillId="0" borderId="32" xfId="0" applyNumberFormat="1" applyFont="1" applyBorder="1" applyAlignment="1">
      <alignment horizontal="left"/>
    </xf>
    <xf numFmtId="0" fontId="1" fillId="0" borderId="35" xfId="0" applyFont="1" applyFill="1" applyBorder="1" applyAlignment="1">
      <alignment horizontal="left" vertical="center" wrapText="1"/>
    </xf>
    <xf numFmtId="49" fontId="1" fillId="0" borderId="6"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0" borderId="36" xfId="0" applyFont="1" applyFill="1" applyBorder="1" applyAlignment="1">
      <alignment wrapText="1"/>
    </xf>
    <xf numFmtId="0" fontId="1" fillId="0" borderId="3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3" xfId="0" applyFont="1" applyFill="1" applyBorder="1" applyAlignment="1">
      <alignment wrapText="1"/>
    </xf>
    <xf numFmtId="49" fontId="1" fillId="0" borderId="35"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0" fontId="17" fillId="0" borderId="10" xfId="0" applyFont="1" applyBorder="1" applyAlignment="1">
      <alignment horizontal="justify" wrapText="1"/>
    </xf>
    <xf numFmtId="49" fontId="1" fillId="0" borderId="0" xfId="0" applyNumberFormat="1" applyFont="1" applyAlignment="1">
      <alignment horizontal="center" vertical="center"/>
    </xf>
    <xf numFmtId="49" fontId="1" fillId="0" borderId="4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1" fillId="0" borderId="38" xfId="0" applyNumberFormat="1" applyFont="1" applyBorder="1" applyAlignment="1">
      <alignment horizontal="center" vertical="center"/>
    </xf>
    <xf numFmtId="0" fontId="6" fillId="0" borderId="38" xfId="0" applyFont="1" applyFill="1" applyBorder="1" applyAlignment="1">
      <alignment horizontal="center" vertical="center" wrapText="1"/>
    </xf>
    <xf numFmtId="49" fontId="1" fillId="0" borderId="7"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180" fontId="1" fillId="0" borderId="0" xfId="0" applyNumberFormat="1" applyFont="1" applyFill="1" applyBorder="1" applyAlignment="1">
      <alignment wrapText="1"/>
    </xf>
    <xf numFmtId="0" fontId="17" fillId="0" borderId="19" xfId="0" applyFont="1" applyBorder="1" applyAlignment="1">
      <alignment wrapText="1"/>
    </xf>
    <xf numFmtId="0" fontId="12" fillId="0" borderId="29" xfId="0" applyFont="1" applyBorder="1" applyAlignment="1">
      <alignment wrapText="1"/>
    </xf>
    <xf numFmtId="0" fontId="1" fillId="0" borderId="7" xfId="0" applyFont="1" applyFill="1" applyBorder="1" applyAlignment="1">
      <alignment horizontal="left" vertical="center" wrapText="1"/>
    </xf>
    <xf numFmtId="0" fontId="17" fillId="0" borderId="35" xfId="0" applyFont="1" applyBorder="1" applyAlignment="1">
      <alignment wrapText="1"/>
    </xf>
    <xf numFmtId="0" fontId="17" fillId="0" borderId="0" xfId="0" applyFont="1" applyFill="1" applyBorder="1" applyAlignment="1">
      <alignment horizontal="justify" vertical="center" wrapText="1"/>
    </xf>
    <xf numFmtId="181" fontId="1" fillId="0" borderId="11" xfId="0" applyNumberFormat="1" applyFont="1" applyFill="1" applyBorder="1" applyAlignment="1">
      <alignment horizontal="right"/>
    </xf>
    <xf numFmtId="181" fontId="2" fillId="0" borderId="46" xfId="0" applyNumberFormat="1" applyFont="1" applyFill="1" applyBorder="1" applyAlignment="1">
      <alignment/>
    </xf>
    <xf numFmtId="0" fontId="1" fillId="0" borderId="10" xfId="0" applyFont="1" applyFill="1" applyBorder="1" applyAlignment="1">
      <alignment horizontal="justify" wrapText="1"/>
    </xf>
    <xf numFmtId="0" fontId="12" fillId="0" borderId="10" xfId="0" applyFont="1" applyFill="1" applyBorder="1" applyAlignment="1">
      <alignment vertical="justify" wrapText="1"/>
    </xf>
    <xf numFmtId="4" fontId="1" fillId="0" borderId="1" xfId="0" applyNumberFormat="1" applyFont="1" applyFill="1" applyBorder="1" applyAlignment="1">
      <alignment/>
    </xf>
    <xf numFmtId="4" fontId="2" fillId="0" borderId="5" xfId="0" applyNumberFormat="1" applyFont="1" applyFill="1" applyBorder="1" applyAlignment="1">
      <alignment/>
    </xf>
    <xf numFmtId="4" fontId="2" fillId="0" borderId="1" xfId="0" applyNumberFormat="1" applyFont="1" applyFill="1" applyBorder="1" applyAlignment="1">
      <alignment/>
    </xf>
    <xf numFmtId="4" fontId="1" fillId="0" borderId="19" xfId="0" applyNumberFormat="1" applyFont="1" applyFill="1" applyBorder="1" applyAlignment="1">
      <alignment/>
    </xf>
    <xf numFmtId="4" fontId="1" fillId="0" borderId="6" xfId="0" applyNumberFormat="1" applyFont="1" applyFill="1" applyBorder="1" applyAlignment="1">
      <alignment/>
    </xf>
    <xf numFmtId="4" fontId="1" fillId="0" borderId="11" xfId="0" applyNumberFormat="1" applyFont="1" applyFill="1" applyBorder="1" applyAlignment="1">
      <alignment/>
    </xf>
    <xf numFmtId="4" fontId="2" fillId="0" borderId="36" xfId="0" applyNumberFormat="1" applyFont="1" applyFill="1" applyBorder="1" applyAlignment="1">
      <alignment/>
    </xf>
    <xf numFmtId="4" fontId="2" fillId="0" borderId="39" xfId="0" applyNumberFormat="1" applyFont="1" applyFill="1" applyBorder="1" applyAlignment="1">
      <alignment/>
    </xf>
    <xf numFmtId="4" fontId="1" fillId="0" borderId="40" xfId="0" applyNumberFormat="1" applyFont="1" applyFill="1" applyBorder="1" applyAlignment="1">
      <alignment/>
    </xf>
    <xf numFmtId="4" fontId="1" fillId="0" borderId="25" xfId="0" applyNumberFormat="1" applyFont="1" applyFill="1" applyBorder="1" applyAlignment="1">
      <alignment/>
    </xf>
    <xf numFmtId="4" fontId="1" fillId="0" borderId="29" xfId="0" applyNumberFormat="1" applyFont="1" applyFill="1" applyBorder="1" applyAlignment="1">
      <alignment/>
    </xf>
    <xf numFmtId="4" fontId="1" fillId="0" borderId="35" xfId="0" applyNumberFormat="1" applyFont="1" applyFill="1" applyBorder="1" applyAlignment="1">
      <alignment/>
    </xf>
    <xf numFmtId="4" fontId="1" fillId="0" borderId="16" xfId="0" applyNumberFormat="1" applyFont="1" applyFill="1" applyBorder="1" applyAlignment="1">
      <alignment/>
    </xf>
    <xf numFmtId="4" fontId="2" fillId="0" borderId="7" xfId="0" applyNumberFormat="1" applyFont="1" applyFill="1" applyBorder="1" applyAlignment="1">
      <alignment/>
    </xf>
    <xf numFmtId="4" fontId="1" fillId="0" borderId="21" xfId="0" applyNumberFormat="1" applyFont="1" applyFill="1" applyBorder="1" applyAlignment="1">
      <alignment/>
    </xf>
    <xf numFmtId="4" fontId="1" fillId="0" borderId="13" xfId="0" applyNumberFormat="1" applyFont="1" applyFill="1" applyBorder="1" applyAlignment="1">
      <alignment/>
    </xf>
    <xf numFmtId="4" fontId="1" fillId="0" borderId="34" xfId="0" applyNumberFormat="1" applyFont="1" applyFill="1" applyBorder="1" applyAlignment="1">
      <alignment/>
    </xf>
    <xf numFmtId="4" fontId="2" fillId="0" borderId="7" xfId="20" applyNumberFormat="1" applyFont="1" applyFill="1" applyBorder="1" applyAlignment="1">
      <alignment/>
    </xf>
    <xf numFmtId="4" fontId="1" fillId="0" borderId="9" xfId="0" applyNumberFormat="1" applyFont="1" applyFill="1" applyBorder="1" applyAlignment="1">
      <alignment/>
    </xf>
    <xf numFmtId="4" fontId="1" fillId="0" borderId="7" xfId="0" applyNumberFormat="1" applyFont="1" applyFill="1" applyBorder="1" applyAlignment="1">
      <alignment/>
    </xf>
    <xf numFmtId="4" fontId="1" fillId="0" borderId="5" xfId="0" applyNumberFormat="1" applyFont="1" applyFill="1" applyBorder="1" applyAlignment="1">
      <alignment/>
    </xf>
    <xf numFmtId="4" fontId="1" fillId="0" borderId="30" xfId="0" applyNumberFormat="1" applyFont="1" applyFill="1" applyBorder="1" applyAlignment="1">
      <alignment/>
    </xf>
    <xf numFmtId="4" fontId="1" fillId="0" borderId="36" xfId="0" applyNumberFormat="1" applyFont="1" applyFill="1" applyBorder="1" applyAlignment="1">
      <alignment/>
    </xf>
    <xf numFmtId="4" fontId="1" fillId="0" borderId="39" xfId="0" applyNumberFormat="1" applyFont="1" applyFill="1" applyBorder="1" applyAlignment="1">
      <alignment/>
    </xf>
    <xf numFmtId="4" fontId="3" fillId="0" borderId="7" xfId="0" applyNumberFormat="1" applyFont="1" applyFill="1" applyBorder="1" applyAlignment="1">
      <alignment/>
    </xf>
    <xf numFmtId="4" fontId="1" fillId="0" borderId="32" xfId="0" applyNumberFormat="1" applyFont="1" applyFill="1" applyBorder="1" applyAlignment="1">
      <alignment/>
    </xf>
    <xf numFmtId="4" fontId="1" fillId="0" borderId="12" xfId="0" applyNumberFormat="1" applyFont="1" applyFill="1" applyBorder="1" applyAlignment="1">
      <alignment/>
    </xf>
    <xf numFmtId="4" fontId="1" fillId="0" borderId="0" xfId="0" applyNumberFormat="1" applyFont="1" applyFill="1" applyAlignment="1">
      <alignment horizontal="center"/>
    </xf>
    <xf numFmtId="4" fontId="1" fillId="0" borderId="0" xfId="0" applyNumberFormat="1" applyFont="1" applyFill="1" applyAlignment="1">
      <alignment/>
    </xf>
    <xf numFmtId="4" fontId="1" fillId="0" borderId="0" xfId="0" applyNumberFormat="1" applyFont="1" applyFill="1" applyBorder="1" applyAlignment="1">
      <alignment/>
    </xf>
    <xf numFmtId="4" fontId="5" fillId="0" borderId="0" xfId="0" applyNumberFormat="1" applyFont="1" applyFill="1" applyBorder="1" applyAlignment="1">
      <alignment/>
    </xf>
    <xf numFmtId="4" fontId="3" fillId="0" borderId="0" xfId="0" applyNumberFormat="1" applyFont="1" applyFill="1" applyBorder="1" applyAlignment="1">
      <alignment/>
    </xf>
    <xf numFmtId="49" fontId="2" fillId="0" borderId="6" xfId="0" applyNumberFormat="1" applyFont="1" applyFill="1" applyBorder="1" applyAlignment="1">
      <alignment horizontal="center"/>
    </xf>
    <xf numFmtId="49" fontId="1" fillId="0" borderId="44" xfId="0" applyNumberFormat="1" applyFont="1" applyFill="1" applyBorder="1" applyAlignment="1">
      <alignment horizontal="center"/>
    </xf>
    <xf numFmtId="180" fontId="1" fillId="0" borderId="33" xfId="0" applyNumberFormat="1" applyFont="1" applyFill="1" applyBorder="1" applyAlignment="1">
      <alignment wrapText="1"/>
    </xf>
    <xf numFmtId="180" fontId="1" fillId="0" borderId="1" xfId="0" applyNumberFormat="1" applyFont="1" applyFill="1" applyBorder="1" applyAlignment="1">
      <alignment horizontal="left" wrapText="1"/>
    </xf>
    <xf numFmtId="180" fontId="1" fillId="0" borderId="11" xfId="0" applyNumberFormat="1" applyFont="1" applyFill="1" applyBorder="1" applyAlignment="1">
      <alignment horizontal="left" wrapText="1"/>
    </xf>
    <xf numFmtId="180" fontId="1" fillId="0" borderId="6" xfId="0" applyNumberFormat="1" applyFont="1" applyFill="1" applyBorder="1" applyAlignment="1">
      <alignment horizontal="left" wrapText="1"/>
    </xf>
    <xf numFmtId="181" fontId="2" fillId="0" borderId="7" xfId="20" applyNumberFormat="1" applyFont="1" applyFill="1" applyBorder="1" applyAlignment="1">
      <alignment/>
    </xf>
    <xf numFmtId="180" fontId="1" fillId="0" borderId="25" xfId="0" applyNumberFormat="1" applyFont="1" applyFill="1" applyBorder="1" applyAlignment="1">
      <alignment wrapText="1"/>
    </xf>
    <xf numFmtId="0" fontId="1" fillId="0" borderId="30" xfId="0" applyFont="1" applyFill="1" applyBorder="1" applyAlignment="1">
      <alignment wrapText="1"/>
    </xf>
    <xf numFmtId="0" fontId="0" fillId="0" borderId="0" xfId="0" applyFill="1" applyAlignment="1">
      <alignment wrapText="1"/>
    </xf>
    <xf numFmtId="0" fontId="13" fillId="0" borderId="0" xfId="0" applyFont="1" applyFill="1" applyAlignment="1">
      <alignment wrapText="1"/>
    </xf>
    <xf numFmtId="0" fontId="13" fillId="0" borderId="0" xfId="0" applyFont="1" applyFill="1" applyAlignment="1">
      <alignment/>
    </xf>
    <xf numFmtId="1" fontId="2" fillId="0" borderId="31"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wrapText="1"/>
    </xf>
    <xf numFmtId="0" fontId="2" fillId="0" borderId="31" xfId="0" applyFont="1" applyFill="1" applyBorder="1" applyAlignment="1">
      <alignment horizontal="center" vertical="center" wrapText="1"/>
    </xf>
    <xf numFmtId="1" fontId="20" fillId="0" borderId="31" xfId="0" applyNumberFormat="1" applyFont="1" applyFill="1" applyBorder="1" applyAlignment="1">
      <alignment horizontal="center" vertical="center"/>
    </xf>
    <xf numFmtId="180" fontId="2" fillId="0" borderId="7" xfId="0" applyNumberFormat="1" applyFont="1" applyBorder="1" applyAlignment="1">
      <alignment/>
    </xf>
    <xf numFmtId="49" fontId="1" fillId="0" borderId="43" xfId="0" applyNumberFormat="1" applyFont="1" applyBorder="1" applyAlignment="1">
      <alignment horizontal="center" vertical="center"/>
    </xf>
    <xf numFmtId="0" fontId="12" fillId="0" borderId="31" xfId="0" applyFont="1" applyBorder="1" applyAlignment="1">
      <alignment wrapText="1"/>
    </xf>
    <xf numFmtId="49" fontId="10" fillId="0" borderId="0" xfId="0" applyNumberFormat="1" applyFont="1" applyFill="1" applyAlignment="1">
      <alignment horizontal="center"/>
    </xf>
    <xf numFmtId="0" fontId="11" fillId="0" borderId="0" xfId="0" applyFont="1" applyFill="1" applyAlignment="1">
      <alignment/>
    </xf>
    <xf numFmtId="4" fontId="2"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 fillId="0" borderId="51" xfId="0" applyFont="1" applyFill="1" applyBorder="1" applyAlignment="1">
      <alignment/>
    </xf>
    <xf numFmtId="4" fontId="2" fillId="0" borderId="32" xfId="0" applyNumberFormat="1" applyFont="1" applyFill="1" applyBorder="1" applyAlignment="1">
      <alignment/>
    </xf>
    <xf numFmtId="181" fontId="2" fillId="0" borderId="45" xfId="0" applyNumberFormat="1" applyFont="1" applyFill="1" applyBorder="1" applyAlignment="1">
      <alignment/>
    </xf>
    <xf numFmtId="181" fontId="2" fillId="0" borderId="47" xfId="0" applyNumberFormat="1" applyFont="1" applyFill="1" applyBorder="1" applyAlignment="1">
      <alignment/>
    </xf>
    <xf numFmtId="0" fontId="0" fillId="0" borderId="36" xfId="0" applyFill="1" applyBorder="1" applyAlignment="1">
      <alignment wrapText="1" shrinkToFit="1"/>
    </xf>
    <xf numFmtId="49" fontId="1" fillId="0" borderId="31" xfId="0" applyNumberFormat="1" applyFont="1" applyFill="1" applyBorder="1" applyAlignment="1">
      <alignment horizontal="center"/>
    </xf>
    <xf numFmtId="0" fontId="1" fillId="0" borderId="31" xfId="0" applyFont="1" applyFill="1" applyBorder="1" applyAlignment="1">
      <alignment wrapText="1"/>
    </xf>
    <xf numFmtId="4" fontId="1" fillId="0" borderId="31" xfId="0" applyNumberFormat="1" applyFont="1" applyFill="1" applyBorder="1" applyAlignment="1">
      <alignment/>
    </xf>
    <xf numFmtId="49" fontId="1" fillId="0" borderId="43" xfId="0" applyNumberFormat="1" applyFont="1" applyFill="1" applyBorder="1" applyAlignment="1">
      <alignment horizontal="center"/>
    </xf>
    <xf numFmtId="0" fontId="1" fillId="0" borderId="22" xfId="0" applyFont="1" applyFill="1" applyBorder="1" applyAlignment="1">
      <alignment wrapText="1"/>
    </xf>
    <xf numFmtId="0" fontId="17" fillId="0" borderId="17" xfId="0" applyFont="1" applyBorder="1" applyAlignment="1">
      <alignment wrapText="1"/>
    </xf>
    <xf numFmtId="0" fontId="2" fillId="0" borderId="31" xfId="0" applyNumberFormat="1" applyFont="1" applyFill="1" applyBorder="1" applyAlignment="1">
      <alignment horizontal="center" vertical="center"/>
    </xf>
    <xf numFmtId="2" fontId="0" fillId="0" borderId="31" xfId="0" applyNumberFormat="1" applyFill="1" applyBorder="1" applyAlignment="1">
      <alignment horizontal="center" vertical="center" wrapText="1"/>
    </xf>
    <xf numFmtId="2" fontId="0" fillId="0" borderId="31" xfId="0" applyNumberFormat="1" applyFill="1" applyBorder="1" applyAlignment="1">
      <alignment horizontal="center" vertical="center"/>
    </xf>
    <xf numFmtId="49" fontId="0" fillId="0" borderId="31" xfId="0" applyNumberFormat="1" applyFill="1" applyBorder="1" applyAlignment="1">
      <alignment horizontal="center" vertical="center"/>
    </xf>
    <xf numFmtId="0" fontId="2" fillId="0" borderId="31" xfId="0" applyFont="1" applyFill="1" applyBorder="1" applyAlignment="1">
      <alignment horizontal="center" vertical="center"/>
    </xf>
    <xf numFmtId="0" fontId="14" fillId="0" borderId="31" xfId="0" applyFont="1" applyFill="1" applyBorder="1" applyAlignment="1">
      <alignment horizontal="center" vertical="center" wrapText="1"/>
    </xf>
    <xf numFmtId="0" fontId="21" fillId="0" borderId="0" xfId="0" applyFont="1" applyFill="1" applyAlignment="1">
      <alignment/>
    </xf>
    <xf numFmtId="0" fontId="0" fillId="0" borderId="31" xfId="0" applyNumberForma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9" fillId="0" borderId="7" xfId="0" applyFont="1" applyFill="1" applyBorder="1" applyAlignment="1">
      <alignment horizontal="justify"/>
    </xf>
    <xf numFmtId="49" fontId="1" fillId="2" borderId="17" xfId="0" applyNumberFormat="1" applyFont="1" applyFill="1" applyBorder="1" applyAlignment="1">
      <alignment horizontal="center"/>
    </xf>
    <xf numFmtId="0" fontId="1" fillId="2" borderId="11" xfId="0" applyFont="1" applyFill="1" applyBorder="1" applyAlignment="1">
      <alignment/>
    </xf>
    <xf numFmtId="4" fontId="1" fillId="2" borderId="11" xfId="0" applyNumberFormat="1" applyFont="1" applyFill="1" applyBorder="1" applyAlignment="1">
      <alignment/>
    </xf>
    <xf numFmtId="181" fontId="1" fillId="2" borderId="11" xfId="0" applyNumberFormat="1" applyFont="1" applyFill="1" applyBorder="1" applyAlignment="1">
      <alignment/>
    </xf>
    <xf numFmtId="181" fontId="1" fillId="2" borderId="10" xfId="0" applyNumberFormat="1" applyFont="1" applyFill="1" applyBorder="1" applyAlignment="1">
      <alignment/>
    </xf>
    <xf numFmtId="0" fontId="1" fillId="2" borderId="17" xfId="0" applyFont="1" applyFill="1" applyBorder="1" applyAlignment="1">
      <alignment/>
    </xf>
    <xf numFmtId="0" fontId="1" fillId="2" borderId="19" xfId="0" applyFont="1" applyFill="1" applyBorder="1" applyAlignment="1">
      <alignment/>
    </xf>
    <xf numFmtId="0" fontId="1" fillId="2" borderId="34" xfId="0" applyFont="1" applyFill="1" applyBorder="1" applyAlignment="1">
      <alignment/>
    </xf>
    <xf numFmtId="0" fontId="1" fillId="2" borderId="0" xfId="0" applyFont="1" applyFill="1" applyAlignment="1">
      <alignment/>
    </xf>
    <xf numFmtId="0" fontId="12" fillId="0" borderId="0" xfId="0" applyFont="1" applyFill="1" applyAlignment="1">
      <alignment/>
    </xf>
    <xf numFmtId="0" fontId="1" fillId="0" borderId="11" xfId="0" applyNumberFormat="1" applyFont="1" applyFill="1" applyBorder="1" applyAlignment="1">
      <alignment wrapText="1"/>
    </xf>
    <xf numFmtId="0" fontId="1" fillId="0" borderId="0" xfId="0" applyFont="1" applyFill="1" applyBorder="1" applyAlignment="1">
      <alignment wrapText="1"/>
    </xf>
    <xf numFmtId="1" fontId="2" fillId="0" borderId="52" xfId="0" applyNumberFormat="1" applyFont="1" applyFill="1" applyBorder="1" applyAlignment="1">
      <alignment horizontal="center" vertical="center"/>
    </xf>
    <xf numFmtId="0" fontId="0" fillId="0" borderId="52" xfId="0" applyNumberFormat="1" applyFill="1" applyBorder="1" applyAlignment="1">
      <alignment horizontal="center" vertical="center" wrapText="1"/>
    </xf>
    <xf numFmtId="2" fontId="14" fillId="0" borderId="31" xfId="0" applyNumberFormat="1" applyFont="1" applyFill="1" applyBorder="1" applyAlignment="1">
      <alignment horizontal="center" vertical="center"/>
    </xf>
    <xf numFmtId="2" fontId="0" fillId="0" borderId="31" xfId="0" applyNumberFormat="1" applyFont="1" applyFill="1" applyBorder="1" applyAlignment="1">
      <alignment horizontal="center" vertical="center" wrapText="1"/>
    </xf>
    <xf numFmtId="2" fontId="0" fillId="0" borderId="31" xfId="0" applyNumberFormat="1" applyFont="1" applyFill="1" applyBorder="1" applyAlignment="1">
      <alignment horizontal="center" vertical="center"/>
    </xf>
    <xf numFmtId="49" fontId="0" fillId="0" borderId="31" xfId="0" applyNumberFormat="1" applyFill="1" applyBorder="1" applyAlignment="1">
      <alignment horizontal="center" vertical="center" wrapText="1"/>
    </xf>
    <xf numFmtId="0" fontId="14" fillId="0" borderId="31" xfId="0" applyNumberFormat="1" applyFont="1" applyFill="1" applyBorder="1" applyAlignment="1">
      <alignment horizontal="center" vertical="center" wrapText="1"/>
    </xf>
    <xf numFmtId="0" fontId="23" fillId="0" borderId="0" xfId="0" applyFont="1" applyAlignment="1">
      <alignment/>
    </xf>
    <xf numFmtId="0" fontId="24" fillId="0" borderId="0" xfId="0" applyFont="1" applyFill="1" applyAlignment="1">
      <alignment horizontal="center" vertical="center"/>
    </xf>
    <xf numFmtId="0" fontId="24" fillId="0" borderId="0" xfId="0" applyFont="1" applyFill="1" applyAlignment="1">
      <alignment/>
    </xf>
    <xf numFmtId="0" fontId="25" fillId="0" borderId="31" xfId="0" applyNumberFormat="1" applyFont="1" applyFill="1" applyBorder="1" applyAlignment="1">
      <alignment horizontal="center" vertical="center" wrapText="1"/>
    </xf>
    <xf numFmtId="0" fontId="25" fillId="0" borderId="31" xfId="0" applyNumberFormat="1" applyFont="1" applyFill="1" applyBorder="1" applyAlignment="1">
      <alignment horizontal="left" vertical="center" wrapText="1"/>
    </xf>
    <xf numFmtId="0" fontId="25" fillId="0" borderId="52" xfId="0" applyNumberFormat="1" applyFont="1" applyFill="1" applyBorder="1" applyAlignment="1">
      <alignment horizontal="left" vertical="center" wrapText="1"/>
    </xf>
    <xf numFmtId="180" fontId="25" fillId="0" borderId="31" xfId="0" applyNumberFormat="1" applyFont="1" applyFill="1" applyBorder="1" applyAlignment="1">
      <alignment horizontal="center" vertical="center" wrapText="1"/>
    </xf>
    <xf numFmtId="0" fontId="27" fillId="0" borderId="31"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xf>
    <xf numFmtId="2" fontId="25" fillId="0" borderId="31" xfId="0" applyNumberFormat="1" applyFont="1" applyFill="1" applyBorder="1" applyAlignment="1">
      <alignment horizontal="left" vertical="center" wrapText="1"/>
    </xf>
    <xf numFmtId="2" fontId="25" fillId="0" borderId="31" xfId="0" applyNumberFormat="1" applyFont="1" applyFill="1" applyBorder="1" applyAlignment="1">
      <alignment horizontal="center" vertical="center"/>
    </xf>
    <xf numFmtId="49" fontId="25" fillId="0" borderId="31" xfId="0" applyNumberFormat="1" applyFont="1" applyFill="1" applyBorder="1" applyAlignment="1">
      <alignment horizontal="center" vertical="center" wrapText="1"/>
    </xf>
    <xf numFmtId="0" fontId="26" fillId="0" borderId="31" xfId="0" applyFont="1" applyFill="1" applyBorder="1" applyAlignment="1">
      <alignment horizontal="center" vertical="center" wrapText="1"/>
    </xf>
    <xf numFmtId="49" fontId="25" fillId="0" borderId="0" xfId="0" applyNumberFormat="1" applyFont="1" applyFill="1" applyBorder="1" applyAlignment="1">
      <alignment horizontal="center" vertical="center"/>
    </xf>
    <xf numFmtId="180" fontId="26" fillId="0" borderId="0" xfId="0" applyNumberFormat="1" applyFont="1" applyFill="1" applyBorder="1" applyAlignment="1">
      <alignment horizontal="center" vertical="center"/>
    </xf>
    <xf numFmtId="2" fontId="26" fillId="0" borderId="0" xfId="0" applyNumberFormat="1" applyFont="1" applyFill="1" applyBorder="1" applyAlignment="1">
      <alignment horizontal="center" vertical="center" wrapText="1"/>
    </xf>
    <xf numFmtId="0" fontId="25" fillId="0" borderId="0" xfId="0" applyFont="1" applyFill="1" applyAlignment="1">
      <alignment/>
    </xf>
    <xf numFmtId="180" fontId="24" fillId="0" borderId="0" xfId="0" applyNumberFormat="1" applyFont="1" applyFill="1" applyBorder="1" applyAlignment="1">
      <alignment horizontal="center" vertical="center"/>
    </xf>
    <xf numFmtId="0" fontId="23" fillId="0" borderId="0" xfId="0" applyFont="1" applyFill="1" applyBorder="1" applyAlignment="1">
      <alignment/>
    </xf>
    <xf numFmtId="0" fontId="23" fillId="0" borderId="0" xfId="0" applyFont="1" applyFill="1" applyBorder="1" applyAlignment="1">
      <alignment horizontal="left" vertical="center" wrapText="1"/>
    </xf>
    <xf numFmtId="0" fontId="23" fillId="0" borderId="0" xfId="0" applyFont="1" applyFill="1" applyAlignment="1">
      <alignment/>
    </xf>
    <xf numFmtId="0" fontId="14" fillId="0" borderId="53" xfId="0" applyNumberFormat="1" applyFont="1" applyFill="1" applyBorder="1" applyAlignment="1">
      <alignment vertical="center" wrapText="1"/>
    </xf>
    <xf numFmtId="2" fontId="25" fillId="0" borderId="52" xfId="0" applyNumberFormat="1" applyFont="1" applyFill="1" applyBorder="1" applyAlignment="1">
      <alignment horizontal="left" vertical="center" wrapText="1"/>
    </xf>
    <xf numFmtId="2" fontId="25" fillId="0" borderId="53" xfId="0" applyNumberFormat="1" applyFont="1" applyFill="1" applyBorder="1" applyAlignment="1">
      <alignment vertical="center" wrapText="1"/>
    </xf>
    <xf numFmtId="1" fontId="13" fillId="0" borderId="31" xfId="0" applyNumberFormat="1" applyFont="1" applyFill="1" applyBorder="1" applyAlignment="1">
      <alignment horizontal="center" vertical="center" wrapText="1"/>
    </xf>
    <xf numFmtId="2" fontId="25" fillId="0" borderId="53" xfId="0" applyNumberFormat="1" applyFont="1" applyFill="1" applyBorder="1" applyAlignment="1">
      <alignment horizontal="center" vertical="center" wrapText="1"/>
    </xf>
    <xf numFmtId="0" fontId="14" fillId="0" borderId="52" xfId="0" applyNumberFormat="1" applyFont="1" applyFill="1" applyBorder="1" applyAlignment="1">
      <alignment horizontal="center" vertical="center" wrapText="1"/>
    </xf>
    <xf numFmtId="49" fontId="0" fillId="0" borderId="31" xfId="0" applyNumberFormat="1" applyFont="1" applyFill="1" applyBorder="1" applyAlignment="1">
      <alignment horizontal="center" vertical="center" wrapText="1"/>
    </xf>
    <xf numFmtId="0" fontId="0" fillId="0" borderId="31" xfId="0" applyNumberFormat="1" applyFont="1" applyFill="1" applyBorder="1" applyAlignment="1">
      <alignment horizontal="left" vertical="center" wrapText="1"/>
    </xf>
    <xf numFmtId="0" fontId="0" fillId="0" borderId="31" xfId="0" applyNumberFormat="1" applyFont="1" applyFill="1" applyBorder="1" applyAlignment="1">
      <alignment vertical="center" wrapText="1"/>
    </xf>
    <xf numFmtId="0" fontId="12" fillId="0" borderId="53" xfId="0" applyFont="1" applyFill="1" applyBorder="1" applyAlignment="1">
      <alignment vertical="center" wrapText="1"/>
    </xf>
    <xf numFmtId="0" fontId="14" fillId="0" borderId="0" xfId="0" applyFont="1" applyFill="1" applyAlignment="1">
      <alignment horizontal="center" wrapText="1"/>
    </xf>
    <xf numFmtId="0" fontId="23" fillId="0" borderId="0" xfId="0" applyNumberFormat="1" applyFont="1" applyFill="1" applyBorder="1" applyAlignment="1">
      <alignment horizontal="left" vertical="center" wrapText="1"/>
    </xf>
    <xf numFmtId="0" fontId="12" fillId="0" borderId="0" xfId="0" applyFont="1" applyFill="1" applyAlignment="1">
      <alignment horizontal="right"/>
    </xf>
    <xf numFmtId="0" fontId="26" fillId="0" borderId="0" xfId="0" applyFont="1" applyFill="1" applyBorder="1" applyAlignment="1">
      <alignment horizontal="center" vertical="center" wrapText="1"/>
    </xf>
    <xf numFmtId="0" fontId="25" fillId="0" borderId="0" xfId="0" applyFont="1" applyFill="1" applyBorder="1" applyAlignment="1">
      <alignment/>
    </xf>
    <xf numFmtId="2" fontId="25" fillId="0" borderId="31" xfId="0" applyNumberFormat="1" applyFont="1" applyFill="1" applyBorder="1" applyAlignment="1">
      <alignment vertical="center" wrapText="1"/>
    </xf>
    <xf numFmtId="181" fontId="25" fillId="0" borderId="31" xfId="0" applyNumberFormat="1" applyFont="1" applyFill="1" applyBorder="1" applyAlignment="1">
      <alignment/>
    </xf>
    <xf numFmtId="2" fontId="25" fillId="0" borderId="52" xfId="0" applyNumberFormat="1" applyFont="1" applyFill="1" applyBorder="1" applyAlignment="1">
      <alignment horizontal="center" vertical="center" wrapText="1"/>
    </xf>
    <xf numFmtId="180" fontId="25" fillId="0" borderId="31" xfId="0" applyNumberFormat="1" applyFont="1" applyFill="1" applyBorder="1" applyAlignment="1">
      <alignment horizontal="center" vertical="center"/>
    </xf>
    <xf numFmtId="180" fontId="26" fillId="0" borderId="31" xfId="0" applyNumberFormat="1" applyFont="1" applyFill="1" applyBorder="1" applyAlignment="1">
      <alignment horizontal="center" vertical="center"/>
    </xf>
    <xf numFmtId="180" fontId="26" fillId="0" borderId="31" xfId="0" applyNumberFormat="1" applyFont="1" applyFill="1" applyBorder="1" applyAlignment="1">
      <alignment horizontal="center" vertical="center" wrapText="1"/>
    </xf>
    <xf numFmtId="180" fontId="14" fillId="0" borderId="53" xfId="0" applyNumberFormat="1" applyFont="1" applyFill="1" applyBorder="1" applyAlignment="1">
      <alignment vertical="center" wrapText="1"/>
    </xf>
    <xf numFmtId="2" fontId="25" fillId="0" borderId="54" xfId="0" applyNumberFormat="1" applyFont="1" applyFill="1" applyBorder="1" applyAlignment="1">
      <alignment horizontal="center" vertical="center" wrapText="1"/>
    </xf>
    <xf numFmtId="0" fontId="28" fillId="0" borderId="0" xfId="0" applyFont="1" applyFill="1" applyAlignment="1">
      <alignment horizontal="center" wrapText="1"/>
    </xf>
    <xf numFmtId="0" fontId="2" fillId="0" borderId="15"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9" xfId="0" applyFont="1" applyFill="1" applyBorder="1" applyAlignment="1">
      <alignment vertical="center" wrapText="1"/>
    </xf>
    <xf numFmtId="0" fontId="2" fillId="0" borderId="13" xfId="0" applyFont="1" applyFill="1" applyBorder="1" applyAlignment="1">
      <alignment horizontal="center" vertical="center" wrapText="1"/>
    </xf>
    <xf numFmtId="0" fontId="1" fillId="0" borderId="29"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7" fillId="0" borderId="19" xfId="0" applyFont="1" applyFill="1" applyBorder="1" applyAlignment="1">
      <alignment horizontal="left" wrapText="1"/>
    </xf>
    <xf numFmtId="0" fontId="0" fillId="0" borderId="5" xfId="0" applyFill="1" applyBorder="1" applyAlignment="1">
      <alignment wrapText="1" shrinkToFit="1"/>
    </xf>
    <xf numFmtId="0" fontId="1" fillId="0" borderId="0" xfId="0" applyFont="1" applyFill="1" applyAlignment="1">
      <alignment horizontal="center"/>
    </xf>
    <xf numFmtId="49" fontId="2" fillId="0" borderId="1"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2" fillId="0" borderId="29" xfId="0" applyFont="1" applyBorder="1" applyAlignment="1">
      <alignment horizontal="left" vertical="justify" wrapText="1"/>
    </xf>
    <xf numFmtId="0" fontId="12" fillId="0" borderId="19" xfId="0" applyFont="1" applyBorder="1" applyAlignment="1">
      <alignment horizontal="left" vertical="justify" wrapText="1"/>
    </xf>
    <xf numFmtId="0" fontId="16" fillId="0" borderId="29" xfId="0" applyFont="1" applyFill="1" applyBorder="1" applyAlignment="1">
      <alignment horizontal="left" wrapText="1"/>
    </xf>
    <xf numFmtId="0" fontId="16" fillId="0" borderId="19" xfId="0" applyFont="1" applyFill="1" applyBorder="1" applyAlignment="1">
      <alignment horizontal="left" wrapText="1"/>
    </xf>
    <xf numFmtId="180" fontId="1" fillId="0" borderId="0" xfId="0" applyNumberFormat="1" applyFont="1" applyBorder="1" applyAlignment="1">
      <alignment horizontal="center" wrapText="1"/>
    </xf>
    <xf numFmtId="0" fontId="0" fillId="0" borderId="0" xfId="0" applyAlignment="1">
      <alignment horizontal="center" wrapText="1"/>
    </xf>
    <xf numFmtId="0" fontId="17" fillId="0" borderId="6" xfId="0" applyFont="1" applyBorder="1" applyAlignment="1">
      <alignment vertical="center" wrapText="1"/>
    </xf>
    <xf numFmtId="0" fontId="18" fillId="0" borderId="19" xfId="0" applyFont="1" applyBorder="1" applyAlignment="1">
      <alignment vertical="center" wrapText="1"/>
    </xf>
    <xf numFmtId="0" fontId="1" fillId="0" borderId="1" xfId="0" applyFont="1" applyFill="1" applyBorder="1" applyAlignment="1">
      <alignment wrapText="1" shrinkToFit="1"/>
    </xf>
    <xf numFmtId="0" fontId="0" fillId="0" borderId="6" xfId="0" applyBorder="1" applyAlignment="1">
      <alignment wrapText="1" shrinkToFit="1"/>
    </xf>
    <xf numFmtId="0" fontId="0" fillId="0" borderId="5" xfId="0" applyBorder="1" applyAlignment="1">
      <alignment wrapText="1" shrinkToFit="1"/>
    </xf>
    <xf numFmtId="49" fontId="2" fillId="0" borderId="0" xfId="0" applyNumberFormat="1" applyFont="1" applyAlignment="1">
      <alignment horizontal="center"/>
    </xf>
    <xf numFmtId="49" fontId="2" fillId="0" borderId="1"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 xfId="0" applyFont="1" applyBorder="1" applyAlignment="1">
      <alignment horizontal="center" vertical="center" wrapText="1"/>
    </xf>
    <xf numFmtId="49" fontId="1" fillId="0" borderId="1"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6" xfId="0" applyNumberFormat="1" applyFont="1" applyBorder="1" applyAlignment="1">
      <alignment horizontal="center" vertical="center"/>
    </xf>
    <xf numFmtId="0" fontId="16" fillId="0" borderId="29" xfId="0" applyFont="1" applyFill="1" applyBorder="1" applyAlignment="1">
      <alignment horizontal="justify" vertical="center" wrapText="1"/>
    </xf>
    <xf numFmtId="0" fontId="16" fillId="0" borderId="19" xfId="0" applyFont="1" applyFill="1" applyBorder="1" applyAlignment="1">
      <alignment horizontal="justify" vertical="center" wrapText="1"/>
    </xf>
    <xf numFmtId="0" fontId="17" fillId="0" borderId="29" xfId="0" applyFont="1" applyFill="1" applyBorder="1" applyAlignment="1">
      <alignment vertical="center" wrapText="1"/>
    </xf>
    <xf numFmtId="0" fontId="18" fillId="0" borderId="6" xfId="0" applyFont="1" applyBorder="1" applyAlignment="1">
      <alignment vertical="center" wrapText="1"/>
    </xf>
    <xf numFmtId="0" fontId="17" fillId="0" borderId="29" xfId="0" applyFont="1" applyFill="1" applyBorder="1" applyAlignment="1">
      <alignment horizontal="left" wrapText="1"/>
    </xf>
    <xf numFmtId="0" fontId="12" fillId="0" borderId="29" xfId="0" applyFont="1" applyFill="1" applyBorder="1" applyAlignment="1">
      <alignment horizontal="center" vertical="justify" wrapText="1"/>
    </xf>
    <xf numFmtId="0" fontId="12" fillId="0" borderId="19" xfId="0" applyFont="1" applyFill="1" applyBorder="1" applyAlignment="1">
      <alignment horizontal="center" vertical="justify" wrapText="1"/>
    </xf>
    <xf numFmtId="49" fontId="10" fillId="0" borderId="0" xfId="0" applyNumberFormat="1" applyFont="1" applyFill="1" applyAlignment="1">
      <alignment horizontal="center"/>
    </xf>
    <xf numFmtId="49" fontId="2" fillId="0" borderId="0" xfId="0" applyNumberFormat="1" applyFont="1" applyFill="1" applyAlignment="1">
      <alignment horizontal="center"/>
    </xf>
    <xf numFmtId="0" fontId="24" fillId="0" borderId="0" xfId="0" applyFont="1" applyFill="1" applyAlignment="1">
      <alignment horizontal="center" vertical="center"/>
    </xf>
    <xf numFmtId="0" fontId="24" fillId="0" borderId="0" xfId="0" applyFont="1" applyFill="1" applyAlignment="1">
      <alignment/>
    </xf>
    <xf numFmtId="1" fontId="2" fillId="0" borderId="53" xfId="0" applyNumberFormat="1" applyFont="1" applyFill="1" applyBorder="1" applyAlignment="1">
      <alignment horizontal="center" vertical="center"/>
    </xf>
    <xf numFmtId="1" fontId="2" fillId="0" borderId="52" xfId="0" applyNumberFormat="1" applyFont="1" applyFill="1" applyBorder="1" applyAlignment="1">
      <alignment horizontal="center" vertical="center"/>
    </xf>
    <xf numFmtId="2" fontId="0" fillId="0" borderId="53" xfId="0" applyNumberFormat="1" applyFill="1" applyBorder="1" applyAlignment="1">
      <alignment horizontal="center" vertical="center" wrapText="1"/>
    </xf>
    <xf numFmtId="2" fontId="0" fillId="0" borderId="52" xfId="0" applyNumberFormat="1" applyFill="1" applyBorder="1" applyAlignment="1">
      <alignment horizontal="center" vertical="center" wrapText="1"/>
    </xf>
    <xf numFmtId="2" fontId="25" fillId="0" borderId="53" xfId="0" applyNumberFormat="1" applyFont="1" applyFill="1" applyBorder="1" applyAlignment="1">
      <alignment horizontal="center" vertical="center" wrapText="1"/>
    </xf>
    <xf numFmtId="2" fontId="25" fillId="0" borderId="54" xfId="0" applyNumberFormat="1" applyFont="1" applyFill="1" applyBorder="1" applyAlignment="1">
      <alignment horizontal="center" vertical="center" wrapText="1"/>
    </xf>
    <xf numFmtId="2" fontId="25" fillId="0" borderId="52" xfId="0" applyNumberFormat="1" applyFont="1" applyFill="1" applyBorder="1" applyAlignment="1">
      <alignment horizontal="center" vertical="center" wrapText="1"/>
    </xf>
    <xf numFmtId="0" fontId="14" fillId="0" borderId="53" xfId="0" applyNumberFormat="1" applyFont="1" applyFill="1" applyBorder="1" applyAlignment="1">
      <alignment horizontal="center" vertical="center" wrapText="1"/>
    </xf>
    <xf numFmtId="0" fontId="14" fillId="0" borderId="52" xfId="0" applyNumberFormat="1" applyFont="1" applyFill="1" applyBorder="1" applyAlignment="1">
      <alignment horizontal="center" vertical="center" wrapText="1"/>
    </xf>
    <xf numFmtId="0" fontId="14" fillId="0" borderId="0" xfId="0" applyFont="1" applyFill="1" applyAlignment="1">
      <alignment horizontal="center" wrapText="1"/>
    </xf>
    <xf numFmtId="0" fontId="23" fillId="0" borderId="0" xfId="0" applyNumberFormat="1" applyFont="1" applyFill="1" applyBorder="1" applyAlignment="1">
      <alignment horizontal="left" vertical="center" wrapText="1"/>
    </xf>
    <xf numFmtId="0" fontId="2" fillId="0" borderId="49" xfId="0" applyNumberFormat="1" applyFont="1" applyFill="1" applyBorder="1" applyAlignment="1">
      <alignment horizontal="center" vertical="center" wrapText="1"/>
    </xf>
    <xf numFmtId="0" fontId="2" fillId="0" borderId="55"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2" fontId="25" fillId="0" borderId="53" xfId="0" applyNumberFormat="1" applyFont="1" applyFill="1" applyBorder="1" applyAlignment="1">
      <alignment horizontal="left" vertical="center" wrapText="1"/>
    </xf>
    <xf numFmtId="2" fontId="25" fillId="0" borderId="52" xfId="0" applyNumberFormat="1" applyFont="1" applyFill="1" applyBorder="1" applyAlignment="1">
      <alignment horizontal="lef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lga\ZIP_D\ZIP_D\&#1055;&#1056;&#1054;&#1043;&#1056;&#1040;&#1052;&#1048;\2007%20&#1088;&#1080;&#1082;\&#1076;&#1086;&#1076;&#1072;&#1090;&#1086;&#108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ультура"/>
      <sheetName val="Упсзн"/>
      <sheetName val="молодь"/>
      <sheetName val="ВОЗ"/>
      <sheetName val="відділ освіти"/>
      <sheetName val="виконком"/>
      <sheetName val="бюджет07"/>
      <sheetName val="бюджет06"/>
    </sheetNames>
    <sheetDataSet>
      <sheetData sheetId="0">
        <row r="12">
          <cell r="G12" t="str">
            <v>2006-2010рр.</v>
          </cell>
        </row>
      </sheetData>
      <sheetData sheetId="1">
        <row r="13">
          <cell r="G13" t="str">
            <v>2006-2010рр.</v>
          </cell>
        </row>
      </sheetData>
      <sheetData sheetId="2">
        <row r="12">
          <cell r="G12" t="str">
            <v>2003- 2008 рр.</v>
          </cell>
        </row>
        <row r="14">
          <cell r="G14" t="str">
            <v>2005-2007 рр.</v>
          </cell>
        </row>
        <row r="15">
          <cell r="G15" t="str">
            <v>Довгострокова</v>
          </cell>
        </row>
        <row r="16">
          <cell r="G16" t="str">
            <v>2006-2008 рр.</v>
          </cell>
        </row>
        <row r="17">
          <cell r="G17" t="str">
            <v>Довгострокова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X188"/>
  <sheetViews>
    <sheetView workbookViewId="0" topLeftCell="A1">
      <pane xSplit="2" ySplit="11" topLeftCell="I12" activePane="bottomRight" state="frozen"/>
      <selection pane="topLeft" activeCell="A3" sqref="A3"/>
      <selection pane="topRight" activeCell="C3" sqref="C3"/>
      <selection pane="bottomLeft" activeCell="A12" sqref="A12"/>
      <selection pane="bottomRight" activeCell="J20" sqref="J20"/>
    </sheetView>
  </sheetViews>
  <sheetFormatPr defaultColWidth="9.140625" defaultRowHeight="12.75"/>
  <cols>
    <col min="1" max="1" width="7.140625" style="291" customWidth="1"/>
    <col min="2" max="2" width="49.140625" style="1" customWidth="1"/>
    <col min="3" max="3" width="10.00390625" style="1" customWidth="1"/>
    <col min="4" max="4" width="12.140625" style="1" customWidth="1"/>
    <col min="5" max="5" width="11.140625" style="1" customWidth="1"/>
    <col min="6" max="6" width="9.7109375" style="1" customWidth="1"/>
    <col min="7" max="7" width="10.8515625" style="1" customWidth="1"/>
    <col min="8" max="8" width="10.00390625" style="1" customWidth="1"/>
    <col min="9" max="9" width="9.7109375" style="1" customWidth="1"/>
    <col min="10" max="11" width="10.28125" style="1" customWidth="1"/>
    <col min="12" max="12" width="11.8515625" style="1" customWidth="1"/>
    <col min="13" max="13" width="10.140625" style="1" customWidth="1"/>
    <col min="14" max="14" width="9.421875" style="1" customWidth="1"/>
    <col min="15" max="16384" width="9.140625" style="1" customWidth="1"/>
  </cols>
  <sheetData>
    <row r="1" ht="14.25" customHeight="1">
      <c r="J1" s="1" t="s">
        <v>346</v>
      </c>
    </row>
    <row r="2" spans="4:14" ht="12" customHeight="1">
      <c r="D2" s="1" t="s">
        <v>304</v>
      </c>
      <c r="J2" s="414" t="s">
        <v>166</v>
      </c>
      <c r="K2" s="83"/>
      <c r="L2" s="187"/>
      <c r="M2" s="187"/>
      <c r="N2" s="83"/>
    </row>
    <row r="3" spans="10:14" ht="12.75" customHeight="1">
      <c r="J3" s="187" t="s">
        <v>326</v>
      </c>
      <c r="K3" s="83"/>
      <c r="L3" s="187"/>
      <c r="M3" s="187"/>
      <c r="N3" s="83"/>
    </row>
    <row r="4" spans="10:24" ht="12.75" customHeight="1">
      <c r="J4" s="187" t="s">
        <v>327</v>
      </c>
      <c r="K4" s="83"/>
      <c r="L4" s="187"/>
      <c r="M4" s="187"/>
      <c r="N4" s="83"/>
      <c r="O4" s="62"/>
      <c r="P4" s="62"/>
      <c r="Q4" s="62"/>
      <c r="R4" s="62"/>
      <c r="S4" s="62"/>
      <c r="T4" s="62"/>
      <c r="U4" s="62"/>
      <c r="V4" s="62"/>
      <c r="W4" s="62"/>
      <c r="X4" s="62"/>
    </row>
    <row r="5" spans="10:13" ht="13.5" customHeight="1">
      <c r="J5" s="61"/>
      <c r="L5" s="61"/>
      <c r="M5" s="61"/>
    </row>
    <row r="6" spans="10:13" ht="14.25" customHeight="1">
      <c r="J6" s="61"/>
      <c r="L6" s="61"/>
      <c r="M6" s="61"/>
    </row>
    <row r="7" spans="1:16" ht="12.75">
      <c r="A7" s="495" t="s">
        <v>307</v>
      </c>
      <c r="B7" s="495"/>
      <c r="C7" s="495"/>
      <c r="D7" s="495"/>
      <c r="E7" s="495"/>
      <c r="F7" s="495"/>
      <c r="G7" s="495"/>
      <c r="H7" s="495"/>
      <c r="I7" s="495"/>
      <c r="J7" s="495"/>
      <c r="K7" s="495"/>
      <c r="L7" s="495"/>
      <c r="M7" s="495"/>
      <c r="N7" s="495"/>
      <c r="O7" s="47"/>
      <c r="P7" s="47"/>
    </row>
    <row r="8" spans="1:16" ht="12.75">
      <c r="A8" s="495" t="s">
        <v>251</v>
      </c>
      <c r="B8" s="495"/>
      <c r="C8" s="495"/>
      <c r="D8" s="495"/>
      <c r="E8" s="495"/>
      <c r="F8" s="495"/>
      <c r="G8" s="495"/>
      <c r="H8" s="495"/>
      <c r="I8" s="495"/>
      <c r="J8" s="495"/>
      <c r="K8" s="495"/>
      <c r="L8" s="495"/>
      <c r="M8" s="495"/>
      <c r="N8" s="495"/>
      <c r="O8" s="47"/>
      <c r="P8" s="47"/>
    </row>
    <row r="9" ht="13.5" thickBot="1">
      <c r="M9" s="1" t="s">
        <v>252</v>
      </c>
    </row>
    <row r="10" spans="1:14" ht="23.25" customHeight="1" thickBot="1">
      <c r="A10" s="496" t="s">
        <v>10</v>
      </c>
      <c r="B10" s="498" t="s">
        <v>4</v>
      </c>
      <c r="C10" s="500" t="s">
        <v>253</v>
      </c>
      <c r="D10" s="500"/>
      <c r="E10" s="500"/>
      <c r="F10" s="500"/>
      <c r="G10" s="500"/>
      <c r="H10" s="501" t="s">
        <v>254</v>
      </c>
      <c r="I10" s="500"/>
      <c r="J10" s="500"/>
      <c r="K10" s="500"/>
      <c r="L10" s="500"/>
      <c r="M10" s="30"/>
      <c r="N10" s="502" t="s">
        <v>11</v>
      </c>
    </row>
    <row r="11" spans="1:14" ht="81" customHeight="1" thickBot="1">
      <c r="A11" s="497"/>
      <c r="B11" s="499"/>
      <c r="C11" s="46" t="s">
        <v>12</v>
      </c>
      <c r="D11" s="46" t="s">
        <v>13</v>
      </c>
      <c r="E11" s="2" t="s">
        <v>14</v>
      </c>
      <c r="F11" s="28" t="s">
        <v>82</v>
      </c>
      <c r="G11" s="2" t="s">
        <v>15</v>
      </c>
      <c r="H11" s="29" t="s">
        <v>12</v>
      </c>
      <c r="I11" s="29" t="s">
        <v>13</v>
      </c>
      <c r="J11" s="29" t="s">
        <v>14</v>
      </c>
      <c r="K11" s="31" t="s">
        <v>82</v>
      </c>
      <c r="L11" s="29" t="s">
        <v>15</v>
      </c>
      <c r="M11" s="29" t="s">
        <v>126</v>
      </c>
      <c r="N11" s="499"/>
    </row>
    <row r="12" spans="1:14" ht="13.5" hidden="1" thickBot="1">
      <c r="A12" s="292"/>
      <c r="B12" s="4"/>
      <c r="C12" s="4"/>
      <c r="D12" s="3"/>
      <c r="E12" s="4"/>
      <c r="F12" s="5"/>
      <c r="G12" s="3"/>
      <c r="H12" s="4"/>
      <c r="I12" s="3"/>
      <c r="J12" s="4"/>
      <c r="K12" s="5"/>
      <c r="L12" s="4"/>
      <c r="M12" s="5"/>
      <c r="N12" s="5"/>
    </row>
    <row r="13" spans="1:14" ht="19.5" customHeight="1" thickBot="1">
      <c r="A13" s="293" t="s">
        <v>16</v>
      </c>
      <c r="B13" s="12" t="s">
        <v>17</v>
      </c>
      <c r="C13" s="254">
        <f>SUM(C14)</f>
        <v>8354.8</v>
      </c>
      <c r="D13" s="254">
        <f aca="true" t="shared" si="0" ref="D13:N13">SUM(D14)</f>
        <v>8167.200000000001</v>
      </c>
      <c r="E13" s="254">
        <f t="shared" si="0"/>
        <v>5082.000000000001</v>
      </c>
      <c r="F13" s="254">
        <f t="shared" si="0"/>
        <v>259.4</v>
      </c>
      <c r="G13" s="254">
        <f t="shared" si="0"/>
        <v>187.6</v>
      </c>
      <c r="H13" s="254">
        <f t="shared" si="0"/>
        <v>905.3</v>
      </c>
      <c r="I13" s="254">
        <f t="shared" si="0"/>
        <v>733.5</v>
      </c>
      <c r="J13" s="254">
        <f t="shared" si="0"/>
        <v>312.6</v>
      </c>
      <c r="K13" s="254">
        <f t="shared" si="0"/>
        <v>42.3</v>
      </c>
      <c r="L13" s="254">
        <f t="shared" si="0"/>
        <v>171.8</v>
      </c>
      <c r="M13" s="254">
        <f t="shared" si="0"/>
        <v>0</v>
      </c>
      <c r="N13" s="254">
        <f t="shared" si="0"/>
        <v>9260.100000000002</v>
      </c>
    </row>
    <row r="14" spans="1:14" ht="16.5" customHeight="1" thickBot="1">
      <c r="A14" s="294" t="s">
        <v>127</v>
      </c>
      <c r="B14" s="21" t="s">
        <v>18</v>
      </c>
      <c r="C14" s="255">
        <f>'Розпорядники 29.12.05'!C8</f>
        <v>8354.8</v>
      </c>
      <c r="D14" s="255">
        <f>'Розпорядники 29.12.05'!D8</f>
        <v>8167.200000000001</v>
      </c>
      <c r="E14" s="255">
        <f>'Розпорядники 29.12.05'!E8</f>
        <v>5082.000000000001</v>
      </c>
      <c r="F14" s="255">
        <f>'Розпорядники 29.12.05'!F8</f>
        <v>259.4</v>
      </c>
      <c r="G14" s="255">
        <f>'Розпорядники 29.12.05'!G8</f>
        <v>187.6</v>
      </c>
      <c r="H14" s="255">
        <f>'Розпорядники 29.12.05'!H8</f>
        <v>905.3</v>
      </c>
      <c r="I14" s="255">
        <f>'Розпорядники 29.12.05'!I8</f>
        <v>733.5</v>
      </c>
      <c r="J14" s="255">
        <f>'Розпорядники 29.12.05'!J8</f>
        <v>312.6</v>
      </c>
      <c r="K14" s="255">
        <f>'Розпорядники 29.12.05'!K8</f>
        <v>42.3</v>
      </c>
      <c r="L14" s="255">
        <f>'Розпорядники 29.12.05'!L8</f>
        <v>171.8</v>
      </c>
      <c r="M14" s="255">
        <f>'Розпорядники 29.12.05'!M8</f>
        <v>0</v>
      </c>
      <c r="N14" s="255">
        <f>'Розпорядники 29.12.05'!N8</f>
        <v>9260.100000000002</v>
      </c>
    </row>
    <row r="15" spans="1:14" s="36" customFormat="1" ht="16.5" customHeight="1" hidden="1">
      <c r="A15" s="295" t="s">
        <v>119</v>
      </c>
      <c r="B15" s="37" t="s">
        <v>120</v>
      </c>
      <c r="C15" s="256"/>
      <c r="D15" s="256"/>
      <c r="E15" s="256"/>
      <c r="F15" s="256"/>
      <c r="G15" s="256"/>
      <c r="H15" s="256"/>
      <c r="I15" s="256"/>
      <c r="J15" s="256"/>
      <c r="K15" s="256"/>
      <c r="L15" s="256"/>
      <c r="M15" s="256"/>
      <c r="N15" s="256"/>
    </row>
    <row r="16" spans="1:14" s="36" customFormat="1" ht="15.75" customHeight="1" hidden="1" thickBot="1">
      <c r="A16" s="296"/>
      <c r="B16" s="7" t="s">
        <v>121</v>
      </c>
      <c r="C16" s="257">
        <f>C17</f>
        <v>0</v>
      </c>
      <c r="D16" s="257">
        <f aca="true" t="shared" si="1" ref="D16:N16">D17</f>
        <v>0</v>
      </c>
      <c r="E16" s="257">
        <f t="shared" si="1"/>
        <v>0</v>
      </c>
      <c r="F16" s="257">
        <f t="shared" si="1"/>
        <v>0</v>
      </c>
      <c r="G16" s="257">
        <f t="shared" si="1"/>
        <v>0</v>
      </c>
      <c r="H16" s="257">
        <f t="shared" si="1"/>
        <v>0</v>
      </c>
      <c r="I16" s="257">
        <f t="shared" si="1"/>
        <v>0</v>
      </c>
      <c r="J16" s="257">
        <f t="shared" si="1"/>
        <v>0</v>
      </c>
      <c r="K16" s="257">
        <f t="shared" si="1"/>
        <v>0</v>
      </c>
      <c r="L16" s="257">
        <f t="shared" si="1"/>
        <v>0</v>
      </c>
      <c r="M16" s="257">
        <f t="shared" si="1"/>
        <v>0</v>
      </c>
      <c r="N16" s="257">
        <f t="shared" si="1"/>
        <v>0</v>
      </c>
    </row>
    <row r="17" spans="1:14" ht="15.75" customHeight="1" hidden="1" thickBot="1">
      <c r="A17" s="297" t="s">
        <v>139</v>
      </c>
      <c r="B17" s="9" t="s">
        <v>129</v>
      </c>
      <c r="C17" s="258">
        <f>'Розпорядники 29.12.05'!C21</f>
        <v>0</v>
      </c>
      <c r="D17" s="258">
        <f>'Розпорядники 29.12.05'!D21</f>
        <v>0</v>
      </c>
      <c r="E17" s="258">
        <f>'Розпорядники 29.12.05'!E21</f>
        <v>0</v>
      </c>
      <c r="F17" s="258">
        <f>'Розпорядники 29.12.05'!F21</f>
        <v>0</v>
      </c>
      <c r="G17" s="258">
        <f>'Розпорядники 29.12.05'!G21</f>
        <v>0</v>
      </c>
      <c r="H17" s="258">
        <f>'Розпорядники 29.12.05'!H21</f>
        <v>0</v>
      </c>
      <c r="I17" s="258">
        <f>'Розпорядники 29.12.05'!I21</f>
        <v>0</v>
      </c>
      <c r="J17" s="258">
        <f>'Розпорядники 29.12.05'!J21</f>
        <v>0</v>
      </c>
      <c r="K17" s="258">
        <f>'Розпорядники 29.12.05'!K21</f>
        <v>0</v>
      </c>
      <c r="L17" s="258">
        <f>'Розпорядники 29.12.05'!L21</f>
        <v>0</v>
      </c>
      <c r="M17" s="258">
        <f>'Розпорядники 29.12.05'!M21</f>
        <v>0</v>
      </c>
      <c r="N17" s="258">
        <f>'Розпорядники 29.12.05'!N21</f>
        <v>0</v>
      </c>
    </row>
    <row r="18" spans="1:14" ht="19.5" customHeight="1" thickBot="1">
      <c r="A18" s="53" t="s">
        <v>19</v>
      </c>
      <c r="B18" s="19" t="s">
        <v>20</v>
      </c>
      <c r="C18" s="254">
        <f>C19+C20+C21+C22+C23+C24+C25+C26+C27+C28+C29</f>
        <v>29642.99999999999</v>
      </c>
      <c r="D18" s="254">
        <f aca="true" t="shared" si="2" ref="D18:N18">D19+D20+D21+D22+D23+D24+D25+D26+D27+D28+D29</f>
        <v>29340.39999999999</v>
      </c>
      <c r="E18" s="254">
        <f t="shared" si="2"/>
        <v>16467.3</v>
      </c>
      <c r="F18" s="254">
        <f t="shared" si="2"/>
        <v>3775.2</v>
      </c>
      <c r="G18" s="254">
        <f t="shared" si="2"/>
        <v>302.6</v>
      </c>
      <c r="H18" s="254">
        <f t="shared" si="2"/>
        <v>2286.2000000000003</v>
      </c>
      <c r="I18" s="254">
        <f t="shared" si="2"/>
        <v>2252.4</v>
      </c>
      <c r="J18" s="254">
        <f t="shared" si="2"/>
        <v>495.90000000000003</v>
      </c>
      <c r="K18" s="254">
        <f t="shared" si="2"/>
        <v>315.5</v>
      </c>
      <c r="L18" s="254">
        <f t="shared" si="2"/>
        <v>33.8</v>
      </c>
      <c r="M18" s="254">
        <f t="shared" si="2"/>
        <v>0</v>
      </c>
      <c r="N18" s="254">
        <f t="shared" si="2"/>
        <v>31929.19999999999</v>
      </c>
    </row>
    <row r="19" spans="1:14" ht="12.75" customHeight="1">
      <c r="A19" s="298" t="s">
        <v>200</v>
      </c>
      <c r="B19" s="14" t="s">
        <v>208</v>
      </c>
      <c r="C19" s="48">
        <f>'Розпорядники 29.12.05'!C24</f>
        <v>5123.9</v>
      </c>
      <c r="D19" s="45">
        <f>'Розпорядники 29.12.05'!D24</f>
        <v>5023.9</v>
      </c>
      <c r="E19" s="259">
        <f>'Розпорядники 29.12.05'!E24</f>
        <v>2317</v>
      </c>
      <c r="F19" s="259">
        <f>'Розпорядники 29.12.05'!F24</f>
        <v>762.2</v>
      </c>
      <c r="G19" s="259">
        <f>'Розпорядники 29.12.05'!G24</f>
        <v>100</v>
      </c>
      <c r="H19" s="259">
        <f>'Розпорядники 29.12.05'!H24</f>
        <v>1059</v>
      </c>
      <c r="I19" s="259">
        <f>'Розпорядники 29.12.05'!I24</f>
        <v>1057</v>
      </c>
      <c r="J19" s="259">
        <f>'Розпорядники 29.12.05'!J24</f>
        <v>28.1</v>
      </c>
      <c r="K19" s="259">
        <f>'Розпорядники 29.12.05'!K24</f>
        <v>0</v>
      </c>
      <c r="L19" s="259">
        <f>'Розпорядники 29.12.05'!L24</f>
        <v>2</v>
      </c>
      <c r="M19" s="259">
        <f>'Розпорядники 29.12.05'!M24</f>
        <v>0</v>
      </c>
      <c r="N19" s="45">
        <f>'Розпорядники 29.12.05'!N24</f>
        <v>6182.9</v>
      </c>
    </row>
    <row r="20" spans="1:14" ht="12.75" customHeight="1">
      <c r="A20" s="299" t="s">
        <v>201</v>
      </c>
      <c r="B20" s="54" t="s">
        <v>329</v>
      </c>
      <c r="C20" s="260">
        <f>'Розпорядники 29.12.05'!C25</f>
        <v>20109.899999999998</v>
      </c>
      <c r="D20" s="260">
        <f>'Розпорядники 29.12.05'!D25</f>
        <v>19907.3</v>
      </c>
      <c r="E20" s="260">
        <f>'Розпорядники 29.12.05'!E25</f>
        <v>12211.6</v>
      </c>
      <c r="F20" s="260">
        <f>'Розпорядники 29.12.05'!F25</f>
        <v>2746.5</v>
      </c>
      <c r="G20" s="260">
        <f>'Розпорядники 29.12.05'!G25</f>
        <v>202.6</v>
      </c>
      <c r="H20" s="260">
        <f>'Розпорядники 29.12.05'!H25</f>
        <v>1105.4</v>
      </c>
      <c r="I20" s="260">
        <f>'Розпорядники 29.12.05'!I25</f>
        <v>1081</v>
      </c>
      <c r="J20" s="260">
        <f>'Розпорядники 29.12.05'!J25</f>
        <v>441.3</v>
      </c>
      <c r="K20" s="260">
        <f>'Розпорядники 29.12.05'!K25</f>
        <v>286.9</v>
      </c>
      <c r="L20" s="260">
        <f>'Розпорядники 29.12.05'!L25</f>
        <v>24.4</v>
      </c>
      <c r="M20" s="260">
        <f>'Розпорядники 29.12.05'!M25</f>
        <v>0</v>
      </c>
      <c r="N20" s="26">
        <f>'Розпорядники 29.12.05'!N25</f>
        <v>21215.3</v>
      </c>
    </row>
    <row r="21" spans="1:14" ht="12.75" customHeight="1">
      <c r="A21" s="300" t="s">
        <v>202</v>
      </c>
      <c r="B21" s="16" t="s">
        <v>210</v>
      </c>
      <c r="C21" s="260">
        <f>'Розпорядники 29.12.05'!C26</f>
        <v>490.1</v>
      </c>
      <c r="D21" s="260">
        <f>'Розпорядники 29.12.05'!D26</f>
        <v>490.1</v>
      </c>
      <c r="E21" s="260">
        <f>'Розпорядники 29.12.05'!E26</f>
        <v>359</v>
      </c>
      <c r="F21" s="260">
        <f>'Розпорядники 29.12.05'!F26</f>
        <v>0</v>
      </c>
      <c r="G21" s="260">
        <f>'Розпорядники 29.12.05'!G26</f>
        <v>0</v>
      </c>
      <c r="H21" s="260">
        <f>'Розпорядники 29.12.05'!H26</f>
        <v>0</v>
      </c>
      <c r="I21" s="260">
        <f>'Розпорядники 29.12.05'!I26</f>
        <v>0</v>
      </c>
      <c r="J21" s="260">
        <f>'Розпорядники 29.12.05'!J26</f>
        <v>0</v>
      </c>
      <c r="K21" s="260">
        <f>'Розпорядники 29.12.05'!K26</f>
        <v>0</v>
      </c>
      <c r="L21" s="260">
        <f>'Розпорядники 29.12.05'!L26</f>
        <v>0</v>
      </c>
      <c r="M21" s="260">
        <f>'Розпорядники 29.12.05'!M26</f>
        <v>0</v>
      </c>
      <c r="N21" s="26">
        <f>'Розпорядники 29.12.05'!N26</f>
        <v>490.1</v>
      </c>
    </row>
    <row r="22" spans="1:14" ht="12.75" customHeight="1">
      <c r="A22" s="301" t="s">
        <v>203</v>
      </c>
      <c r="B22" s="55" t="s">
        <v>211</v>
      </c>
      <c r="C22" s="260">
        <f>'Розпорядники 29.12.05'!C27</f>
        <v>162.5</v>
      </c>
      <c r="D22" s="260">
        <f>'Розпорядники 29.12.05'!D27</f>
        <v>162.5</v>
      </c>
      <c r="E22" s="260">
        <f>'Розпорядники 29.12.05'!E27</f>
        <v>0</v>
      </c>
      <c r="F22" s="260">
        <f>'Розпорядники 29.12.05'!F27</f>
        <v>0</v>
      </c>
      <c r="G22" s="260">
        <f>'Розпорядники 29.12.05'!G27</f>
        <v>0</v>
      </c>
      <c r="H22" s="260">
        <f>'Розпорядники 29.12.05'!H27</f>
        <v>0</v>
      </c>
      <c r="I22" s="260">
        <f>'Розпорядники 29.12.05'!I27</f>
        <v>0</v>
      </c>
      <c r="J22" s="260">
        <f>'Розпорядники 29.12.05'!J27</f>
        <v>0</v>
      </c>
      <c r="K22" s="260">
        <f>'Розпорядники 29.12.05'!K27</f>
        <v>0</v>
      </c>
      <c r="L22" s="260">
        <f>'Розпорядники 29.12.05'!L27</f>
        <v>0</v>
      </c>
      <c r="M22" s="260">
        <f>'Розпорядники 29.12.05'!M27</f>
        <v>0</v>
      </c>
      <c r="N22" s="26">
        <f>'Розпорядники 29.12.05'!N27</f>
        <v>162.5</v>
      </c>
    </row>
    <row r="23" spans="1:14" ht="12.75" customHeight="1">
      <c r="A23" s="301" t="s">
        <v>204</v>
      </c>
      <c r="B23" s="55" t="s">
        <v>330</v>
      </c>
      <c r="C23" s="260">
        <f>'Розпорядники 29.12.05'!C30</f>
        <v>1168</v>
      </c>
      <c r="D23" s="260">
        <f>'Розпорядники 29.12.05'!D30</f>
        <v>1168</v>
      </c>
      <c r="E23" s="260">
        <f>'Розпорядники 29.12.05'!E30</f>
        <v>757.3</v>
      </c>
      <c r="F23" s="260">
        <f>'Розпорядники 29.12.05'!F30</f>
        <v>133.9</v>
      </c>
      <c r="G23" s="260">
        <f>'Розпорядники 29.12.05'!G30</f>
        <v>0</v>
      </c>
      <c r="H23" s="260">
        <f>'Розпорядники 29.12.05'!H30</f>
        <v>46.5</v>
      </c>
      <c r="I23" s="260">
        <f>'Розпорядники 29.12.05'!I30</f>
        <v>43.6</v>
      </c>
      <c r="J23" s="260">
        <f>'Розпорядники 29.12.05'!J30</f>
        <v>0</v>
      </c>
      <c r="K23" s="260">
        <f>'Розпорядники 29.12.05'!K30</f>
        <v>23.6</v>
      </c>
      <c r="L23" s="260">
        <f>'Розпорядники 29.12.05'!L30</f>
        <v>2.9</v>
      </c>
      <c r="M23" s="260">
        <f>'Розпорядники 29.12.05'!M30</f>
        <v>0</v>
      </c>
      <c r="N23" s="26">
        <f>'Розпорядники 29.12.05'!N30</f>
        <v>1214.5</v>
      </c>
    </row>
    <row r="24" spans="1:14" ht="12.75" customHeight="1">
      <c r="A24" s="301" t="s">
        <v>205</v>
      </c>
      <c r="B24" s="55" t="s">
        <v>213</v>
      </c>
      <c r="C24" s="260">
        <f>'Розпорядники 29.12.05'!C31</f>
        <v>211.3</v>
      </c>
      <c r="D24" s="260">
        <f>'Розпорядники 29.12.05'!D31</f>
        <v>211.3</v>
      </c>
      <c r="E24" s="260">
        <f>'Розпорядники 29.12.05'!E31</f>
        <v>153.1</v>
      </c>
      <c r="F24" s="260">
        <f>'Розпорядники 29.12.05'!F31</f>
        <v>0</v>
      </c>
      <c r="G24" s="260">
        <f>'Розпорядники 29.12.05'!G31</f>
        <v>0</v>
      </c>
      <c r="H24" s="260">
        <f>'Розпорядники 29.12.05'!H31</f>
        <v>0</v>
      </c>
      <c r="I24" s="260">
        <f>'Розпорядники 29.12.05'!I31</f>
        <v>0</v>
      </c>
      <c r="J24" s="260">
        <f>'Розпорядники 29.12.05'!J31</f>
        <v>0</v>
      </c>
      <c r="K24" s="260">
        <f>'Розпорядники 29.12.05'!K31</f>
        <v>0</v>
      </c>
      <c r="L24" s="260">
        <f>'Розпорядники 29.12.05'!L31</f>
        <v>0</v>
      </c>
      <c r="M24" s="260">
        <f>'Розпорядники 29.12.05'!M31</f>
        <v>0</v>
      </c>
      <c r="N24" s="26">
        <f>'Розпорядники 29.12.05'!N31</f>
        <v>211.3</v>
      </c>
    </row>
    <row r="25" spans="1:14" ht="12.75" customHeight="1">
      <c r="A25" s="301" t="s">
        <v>206</v>
      </c>
      <c r="B25" s="55" t="s">
        <v>331</v>
      </c>
      <c r="C25" s="260">
        <f>'Розпорядники 29.12.05'!C32</f>
        <v>501.1</v>
      </c>
      <c r="D25" s="260">
        <f>'Розпорядники 29.12.05'!D32</f>
        <v>501.1</v>
      </c>
      <c r="E25" s="260">
        <f>'Розпорядники 29.12.05'!E32</f>
        <v>333.3</v>
      </c>
      <c r="F25" s="260">
        <f>'Розпорядники 29.12.05'!F32</f>
        <v>43.1</v>
      </c>
      <c r="G25" s="260">
        <f>'Розпорядники 29.12.05'!G32</f>
        <v>0</v>
      </c>
      <c r="H25" s="260">
        <f>'Розпорядники 29.12.05'!H32</f>
        <v>0</v>
      </c>
      <c r="I25" s="260">
        <f>'Розпорядники 29.12.05'!I32</f>
        <v>0</v>
      </c>
      <c r="J25" s="260">
        <f>'Розпорядники 29.12.05'!J32</f>
        <v>0</v>
      </c>
      <c r="K25" s="260">
        <f>'Розпорядники 29.12.05'!K32</f>
        <v>0</v>
      </c>
      <c r="L25" s="260">
        <f>'Розпорядники 29.12.05'!L32</f>
        <v>0</v>
      </c>
      <c r="M25" s="260">
        <f>'Розпорядники 29.12.05'!M32</f>
        <v>0</v>
      </c>
      <c r="N25" s="26">
        <f>'Розпорядники 29.12.05'!N32</f>
        <v>501.1</v>
      </c>
    </row>
    <row r="26" spans="1:14" ht="12.75" customHeight="1">
      <c r="A26" s="302" t="s">
        <v>207</v>
      </c>
      <c r="B26" s="16" t="s">
        <v>215</v>
      </c>
      <c r="C26" s="260">
        <f>'Розпорядники 29.12.05'!C34</f>
        <v>548</v>
      </c>
      <c r="D26" s="260">
        <f>'Розпорядники 29.12.05'!D34</f>
        <v>548</v>
      </c>
      <c r="E26" s="260">
        <f>'Розпорядники 29.12.05'!E34</f>
        <v>336</v>
      </c>
      <c r="F26" s="260">
        <f>'Розпорядники 29.12.05'!F34</f>
        <v>89.5</v>
      </c>
      <c r="G26" s="260">
        <f>'Розпорядники 29.12.05'!G34</f>
        <v>0</v>
      </c>
      <c r="H26" s="260">
        <f>'Розпорядники 29.12.05'!H34</f>
        <v>75.3</v>
      </c>
      <c r="I26" s="260">
        <f>'Розпорядники 29.12.05'!I34</f>
        <v>70.8</v>
      </c>
      <c r="J26" s="260">
        <f>'Розпорядники 29.12.05'!J34</f>
        <v>26.5</v>
      </c>
      <c r="K26" s="260">
        <f>'Розпорядники 29.12.05'!K34</f>
        <v>5</v>
      </c>
      <c r="L26" s="260">
        <f>'Розпорядники 29.12.05'!L34</f>
        <v>4.5</v>
      </c>
      <c r="M26" s="260">
        <f>'Розпорядники 29.12.05'!M34</f>
        <v>0</v>
      </c>
      <c r="N26" s="26">
        <f>'Розпорядники 29.12.05'!N34</f>
        <v>623.3</v>
      </c>
    </row>
    <row r="27" spans="1:14" ht="22.5" customHeight="1">
      <c r="A27" s="301" t="s">
        <v>285</v>
      </c>
      <c r="B27" s="320" t="s">
        <v>286</v>
      </c>
      <c r="C27" s="261">
        <f>'Розпорядники 29.12.05'!C33</f>
        <v>80.6</v>
      </c>
      <c r="D27" s="261">
        <f>'Розпорядники 29.12.05'!D33</f>
        <v>80.6</v>
      </c>
      <c r="E27" s="261">
        <f>'Розпорядники 29.12.05'!E33</f>
        <v>0</v>
      </c>
      <c r="F27" s="261">
        <f>'Розпорядники 29.12.05'!F33</f>
        <v>0</v>
      </c>
      <c r="G27" s="261">
        <f>'Розпорядники 29.12.05'!G33</f>
        <v>0</v>
      </c>
      <c r="H27" s="261">
        <f>'Розпорядники 29.12.05'!H33</f>
        <v>0</v>
      </c>
      <c r="I27" s="261">
        <f>'Розпорядники 29.12.05'!I33</f>
        <v>0</v>
      </c>
      <c r="J27" s="261">
        <f>'Розпорядники 29.12.05'!J33</f>
        <v>0</v>
      </c>
      <c r="K27" s="261">
        <f>'Розпорядники 29.12.05'!K33</f>
        <v>0</v>
      </c>
      <c r="L27" s="261">
        <f>'Розпорядники 29.12.05'!L33</f>
        <v>0</v>
      </c>
      <c r="M27" s="261">
        <f>'Розпорядники 29.12.05'!M33</f>
        <v>0</v>
      </c>
      <c r="N27" s="25">
        <f>'Розпорядники 29.12.05'!N33</f>
        <v>80.6</v>
      </c>
    </row>
    <row r="28" spans="1:14" ht="48" customHeight="1">
      <c r="A28" s="302" t="s">
        <v>298</v>
      </c>
      <c r="B28" s="394" t="s">
        <v>297</v>
      </c>
      <c r="C28" s="260">
        <f>'Розпорядники 29.12.05'!C35</f>
        <v>539.6</v>
      </c>
      <c r="D28" s="260">
        <f>'Розпорядники 29.12.05'!D35</f>
        <v>539.6</v>
      </c>
      <c r="E28" s="260">
        <f>'Розпорядники 29.12.05'!E35</f>
        <v>0</v>
      </c>
      <c r="F28" s="260">
        <f>'Розпорядники 29.12.05'!F35</f>
        <v>0</v>
      </c>
      <c r="G28" s="260">
        <f>'Розпорядники 29.12.05'!G35</f>
        <v>0</v>
      </c>
      <c r="H28" s="260">
        <f>'Розпорядники 29.12.05'!H35</f>
        <v>0</v>
      </c>
      <c r="I28" s="260">
        <f>'Розпорядники 29.12.05'!I35</f>
        <v>0</v>
      </c>
      <c r="J28" s="260">
        <f>'Розпорядники 29.12.05'!J35</f>
        <v>0</v>
      </c>
      <c r="K28" s="260">
        <f>'Розпорядники 29.12.05'!K35</f>
        <v>0</v>
      </c>
      <c r="L28" s="260">
        <f>'Розпорядники 29.12.05'!L35</f>
        <v>0</v>
      </c>
      <c r="M28" s="260">
        <f>'Розпорядники 29.12.05'!M35</f>
        <v>0</v>
      </c>
      <c r="N28" s="26">
        <f>'Розпорядники 29.12.05'!N35</f>
        <v>539.6</v>
      </c>
    </row>
    <row r="29" spans="1:14" ht="83.25" customHeight="1" thickBot="1">
      <c r="A29" s="279" t="s">
        <v>78</v>
      </c>
      <c r="B29" s="393" t="s">
        <v>79</v>
      </c>
      <c r="C29" s="262">
        <f>'Розпорядники 29.12.05'!C36</f>
        <v>708</v>
      </c>
      <c r="D29" s="262">
        <f>'Розпорядники 29.12.05'!D36</f>
        <v>708</v>
      </c>
      <c r="E29" s="262">
        <f>'Розпорядники 29.12.05'!E36</f>
        <v>0</v>
      </c>
      <c r="F29" s="262">
        <f>'Розпорядники 29.12.05'!F36</f>
        <v>0</v>
      </c>
      <c r="G29" s="262">
        <f>'Розпорядники 29.12.05'!G36</f>
        <v>0</v>
      </c>
      <c r="H29" s="262">
        <f>'Розпорядники 29.12.05'!H36</f>
        <v>0</v>
      </c>
      <c r="I29" s="262">
        <f>'Розпорядники 29.12.05'!I36</f>
        <v>0</v>
      </c>
      <c r="J29" s="262">
        <f>'Розпорядники 29.12.05'!J36</f>
        <v>0</v>
      </c>
      <c r="K29" s="262">
        <f>'Розпорядники 29.12.05'!K36</f>
        <v>0</v>
      </c>
      <c r="L29" s="262">
        <f>'Розпорядники 29.12.05'!L36</f>
        <v>0</v>
      </c>
      <c r="M29" s="262">
        <f>'Розпорядники 29.12.05'!M36</f>
        <v>0</v>
      </c>
      <c r="N29" s="262">
        <f>'Розпорядники 29.12.05'!N36</f>
        <v>708</v>
      </c>
    </row>
    <row r="30" spans="1:14" ht="19.5" customHeight="1" thickBot="1">
      <c r="A30" s="53" t="s">
        <v>21</v>
      </c>
      <c r="B30" s="20" t="s">
        <v>22</v>
      </c>
      <c r="C30" s="254">
        <f>'Розпорядники 29.12.05'!C37</f>
        <v>22263.700000000004</v>
      </c>
      <c r="D30" s="254">
        <f>'Розпорядники 29.12.05'!D37</f>
        <v>22026</v>
      </c>
      <c r="E30" s="254">
        <f>'Розпорядники 29.12.05'!E37</f>
        <v>11597.300000000001</v>
      </c>
      <c r="F30" s="254">
        <f>'Розпорядники 29.12.05'!F37</f>
        <v>2735.6</v>
      </c>
      <c r="G30" s="254">
        <f>'Розпорядники 29.12.05'!G37</f>
        <v>237.7</v>
      </c>
      <c r="H30" s="254">
        <f>'Розпорядники 29.12.05'!H37</f>
        <v>797.4999999999999</v>
      </c>
      <c r="I30" s="254">
        <f>'Розпорядники 29.12.05'!I37</f>
        <v>667.4999999999999</v>
      </c>
      <c r="J30" s="254">
        <f>'Розпорядники 29.12.05'!J37</f>
        <v>211</v>
      </c>
      <c r="K30" s="254">
        <f>'Розпорядники 29.12.05'!K37</f>
        <v>40.5</v>
      </c>
      <c r="L30" s="254">
        <f>'Розпорядники 29.12.05'!L37</f>
        <v>130</v>
      </c>
      <c r="M30" s="254">
        <f>'Розпорядники 29.12.05'!M37</f>
        <v>0</v>
      </c>
      <c r="N30" s="254">
        <f>'Розпорядники 29.12.05'!N37</f>
        <v>23061.2</v>
      </c>
    </row>
    <row r="31" spans="1:14" ht="12.75" customHeight="1">
      <c r="A31" s="304" t="s">
        <v>224</v>
      </c>
      <c r="B31" s="14" t="s">
        <v>227</v>
      </c>
      <c r="C31" s="45">
        <f>'Розпорядники 29.12.05'!C38</f>
        <v>9583.1</v>
      </c>
      <c r="D31" s="263">
        <f>'Розпорядники 29.12.05'!D38</f>
        <v>9434.4</v>
      </c>
      <c r="E31" s="263">
        <f>'Розпорядники 29.12.05'!E38</f>
        <v>5008.4</v>
      </c>
      <c r="F31" s="263">
        <f>'Розпорядники 29.12.05'!F38</f>
        <v>1254.4</v>
      </c>
      <c r="G31" s="263">
        <f>'Розпорядники 29.12.05'!G38</f>
        <v>148.7</v>
      </c>
      <c r="H31" s="263">
        <f>'Розпорядники 29.12.05'!H38</f>
        <v>118.9</v>
      </c>
      <c r="I31" s="263">
        <f>'Розпорядники 29.12.05'!I38</f>
        <v>103.9</v>
      </c>
      <c r="J31" s="263">
        <f>'Розпорядники 29.12.05'!J38</f>
        <v>18</v>
      </c>
      <c r="K31" s="263">
        <f>'Розпорядники 29.12.05'!K38</f>
        <v>13.7</v>
      </c>
      <c r="L31" s="263">
        <f>'Розпорядники 29.12.05'!L38</f>
        <v>15</v>
      </c>
      <c r="M31" s="263">
        <f>'Розпорядники 29.12.05'!M38</f>
        <v>0</v>
      </c>
      <c r="N31" s="263">
        <f>'Розпорядники 29.12.05'!N38</f>
        <v>9702</v>
      </c>
    </row>
    <row r="32" spans="1:14" ht="12.75" customHeight="1">
      <c r="A32" s="305" t="s">
        <v>225</v>
      </c>
      <c r="B32" s="10" t="s">
        <v>228</v>
      </c>
      <c r="C32" s="26">
        <f>'Розпорядники 29.12.05'!C39</f>
        <v>2105.5</v>
      </c>
      <c r="D32" s="264">
        <f>'Розпорядники 29.12.05'!D39</f>
        <v>2094</v>
      </c>
      <c r="E32" s="264">
        <f>'Розпорядники 29.12.05'!E39</f>
        <v>1133.2</v>
      </c>
      <c r="F32" s="264">
        <f>'Розпорядники 29.12.05'!F39</f>
        <v>265.6</v>
      </c>
      <c r="G32" s="264">
        <f>'Розпорядники 29.12.05'!G39</f>
        <v>11.5</v>
      </c>
      <c r="H32" s="264">
        <f>'Розпорядники 29.12.05'!H39</f>
        <v>5.6</v>
      </c>
      <c r="I32" s="264">
        <f>'Розпорядники 29.12.05'!I39</f>
        <v>5.6</v>
      </c>
      <c r="J32" s="264">
        <f>'Розпорядники 29.12.05'!J39</f>
        <v>0</v>
      </c>
      <c r="K32" s="264">
        <f>'Розпорядники 29.12.05'!K39</f>
        <v>0</v>
      </c>
      <c r="L32" s="264">
        <f>'Розпорядники 29.12.05'!L39</f>
        <v>0</v>
      </c>
      <c r="M32" s="264">
        <f>'Розпорядники 29.12.05'!M39</f>
        <v>0</v>
      </c>
      <c r="N32" s="264">
        <f>'Розпорядники 29.12.05'!N39</f>
        <v>2111.1</v>
      </c>
    </row>
    <row r="33" spans="1:14" ht="12.75" customHeight="1">
      <c r="A33" s="302" t="s">
        <v>226</v>
      </c>
      <c r="B33" s="51" t="s">
        <v>229</v>
      </c>
      <c r="C33" s="26">
        <f>'Розпорядники 29.12.05'!C40</f>
        <v>2462.2000000000003</v>
      </c>
      <c r="D33" s="264">
        <f>'Розпорядники 29.12.05'!D40</f>
        <v>2457.9</v>
      </c>
      <c r="E33" s="264">
        <f>'Розпорядники 29.12.05'!E40</f>
        <v>1422.5</v>
      </c>
      <c r="F33" s="264">
        <f>'Розпорядники 29.12.05'!F40</f>
        <v>57.2</v>
      </c>
      <c r="G33" s="264">
        <f>'Розпорядники 29.12.05'!G40</f>
        <v>4.3</v>
      </c>
      <c r="H33" s="264">
        <f>'Розпорядники 29.12.05'!H40</f>
        <v>2.3</v>
      </c>
      <c r="I33" s="264">
        <f>'Розпорядники 29.12.05'!I40</f>
        <v>2.3</v>
      </c>
      <c r="J33" s="264">
        <f>'Розпорядники 29.12.05'!J40</f>
        <v>0</v>
      </c>
      <c r="K33" s="264">
        <f>'Розпорядники 29.12.05'!K40</f>
        <v>0</v>
      </c>
      <c r="L33" s="264">
        <f>'Розпорядники 29.12.05'!L40</f>
        <v>0</v>
      </c>
      <c r="M33" s="264">
        <f>'Розпорядники 29.12.05'!M40</f>
        <v>0</v>
      </c>
      <c r="N33" s="264">
        <f>'Розпорядники 29.12.05'!N40</f>
        <v>2464.5000000000005</v>
      </c>
    </row>
    <row r="34" spans="1:14" ht="12.75" customHeight="1">
      <c r="A34" s="305" t="s">
        <v>230</v>
      </c>
      <c r="B34" s="10" t="s">
        <v>231</v>
      </c>
      <c r="C34" s="26">
        <f>'Розпорядники 29.12.05'!C41</f>
        <v>6360</v>
      </c>
      <c r="D34" s="264">
        <f>'Розпорядники 29.12.05'!D41</f>
        <v>6291.8</v>
      </c>
      <c r="E34" s="264">
        <f>'Розпорядники 29.12.05'!E41</f>
        <v>3117.4</v>
      </c>
      <c r="F34" s="264">
        <f>'Розпорядники 29.12.05'!F41</f>
        <v>996.5</v>
      </c>
      <c r="G34" s="264">
        <f>'Розпорядники 29.12.05'!G41</f>
        <v>68.2</v>
      </c>
      <c r="H34" s="264">
        <f>'Розпорядники 29.12.05'!H41</f>
        <v>596.8</v>
      </c>
      <c r="I34" s="264">
        <f>'Розпорядники 29.12.05'!I41</f>
        <v>486.79999999999995</v>
      </c>
      <c r="J34" s="264">
        <f>'Розпорядники 29.12.05'!J41</f>
        <v>169</v>
      </c>
      <c r="K34" s="264">
        <f>'Розпорядники 29.12.05'!K41</f>
        <v>26.8</v>
      </c>
      <c r="L34" s="264">
        <f>'Розпорядники 29.12.05'!L41</f>
        <v>110</v>
      </c>
      <c r="M34" s="264">
        <f>'Розпорядники 29.12.05'!M41</f>
        <v>0</v>
      </c>
      <c r="N34" s="264">
        <f>'Розпорядники 29.12.05'!N41</f>
        <v>6956.8</v>
      </c>
    </row>
    <row r="35" spans="1:14" ht="12.75" customHeight="1">
      <c r="A35" s="302" t="s">
        <v>232</v>
      </c>
      <c r="B35" s="16" t="s">
        <v>233</v>
      </c>
      <c r="C35" s="26">
        <f>'Розпорядники 29.12.05'!C42</f>
        <v>50</v>
      </c>
      <c r="D35" s="264">
        <f>'Розпорядники 29.12.05'!D42</f>
        <v>50</v>
      </c>
      <c r="E35" s="264">
        <f>'Розпорядники 29.12.05'!E42</f>
        <v>0</v>
      </c>
      <c r="F35" s="264">
        <f>'Розпорядники 29.12.05'!F42</f>
        <v>0</v>
      </c>
      <c r="G35" s="264">
        <f>'Розпорядники 29.12.05'!G42</f>
        <v>0</v>
      </c>
      <c r="H35" s="264">
        <f>'Розпорядники 29.12.05'!H42</f>
        <v>0</v>
      </c>
      <c r="I35" s="264">
        <f>'Розпорядники 29.12.05'!I42</f>
        <v>0</v>
      </c>
      <c r="J35" s="264">
        <f>'Розпорядники 29.12.05'!J42</f>
        <v>0</v>
      </c>
      <c r="K35" s="264">
        <f>'Розпорядники 29.12.05'!K42</f>
        <v>0</v>
      </c>
      <c r="L35" s="264">
        <f>'Розпорядники 29.12.05'!L42</f>
        <v>0</v>
      </c>
      <c r="M35" s="264">
        <f>'Розпорядники 29.12.05'!M42</f>
        <v>0</v>
      </c>
      <c r="N35" s="264">
        <f>'Розпорядники 29.12.05'!N42</f>
        <v>50</v>
      </c>
    </row>
    <row r="36" spans="1:14" ht="12.75" customHeight="1">
      <c r="A36" s="305" t="s">
        <v>234</v>
      </c>
      <c r="B36" s="10" t="s">
        <v>237</v>
      </c>
      <c r="C36" s="26">
        <f>'Розпорядники 29.12.05'!C43</f>
        <v>333</v>
      </c>
      <c r="D36" s="264">
        <f>'Розпорядники 29.12.05'!D43</f>
        <v>328</v>
      </c>
      <c r="E36" s="264">
        <f>'Розпорядники 29.12.05'!E43</f>
        <v>218.7</v>
      </c>
      <c r="F36" s="264">
        <f>'Розпорядники 29.12.05'!F43</f>
        <v>10.6</v>
      </c>
      <c r="G36" s="264">
        <f>'Розпорядники 29.12.05'!G43</f>
        <v>5</v>
      </c>
      <c r="H36" s="264">
        <f>'Розпорядники 29.12.05'!H43</f>
        <v>41</v>
      </c>
      <c r="I36" s="264">
        <f>'Розпорядники 29.12.05'!I43</f>
        <v>36</v>
      </c>
      <c r="J36" s="264">
        <f>'Розпорядники 29.12.05'!J43</f>
        <v>24</v>
      </c>
      <c r="K36" s="264">
        <f>'Розпорядники 29.12.05'!K43</f>
        <v>0</v>
      </c>
      <c r="L36" s="264">
        <f>'Розпорядники 29.12.05'!L43</f>
        <v>5</v>
      </c>
      <c r="M36" s="264">
        <f>'Розпорядники 29.12.05'!M43</f>
        <v>0</v>
      </c>
      <c r="N36" s="264">
        <f>'Розпорядники 29.12.05'!N43</f>
        <v>374</v>
      </c>
    </row>
    <row r="37" spans="1:14" ht="12.75" customHeight="1" thickBot="1">
      <c r="A37" s="302" t="s">
        <v>235</v>
      </c>
      <c r="B37" s="51" t="s">
        <v>332</v>
      </c>
      <c r="C37" s="26">
        <f>'Розпорядники 29.12.05'!C44</f>
        <v>1369.9</v>
      </c>
      <c r="D37" s="264">
        <f>'Розпорядники 29.12.05'!D44</f>
        <v>1369.9</v>
      </c>
      <c r="E37" s="264">
        <f>'Розпорядники 29.12.05'!E44</f>
        <v>697.1</v>
      </c>
      <c r="F37" s="264">
        <f>'Розпорядники 29.12.05'!F44</f>
        <v>151.3</v>
      </c>
      <c r="G37" s="264">
        <f>'Розпорядники 29.12.05'!G44</f>
        <v>0</v>
      </c>
      <c r="H37" s="264">
        <f>'Розпорядники 29.12.05'!H44</f>
        <v>32.9</v>
      </c>
      <c r="I37" s="264">
        <f>'Розпорядники 29.12.05'!I44</f>
        <v>32.9</v>
      </c>
      <c r="J37" s="264">
        <f>'Розпорядники 29.12.05'!J44</f>
        <v>0</v>
      </c>
      <c r="K37" s="264">
        <f>'Розпорядники 29.12.05'!K44</f>
        <v>0</v>
      </c>
      <c r="L37" s="264">
        <f>'Розпорядники 29.12.05'!L44</f>
        <v>0</v>
      </c>
      <c r="M37" s="264">
        <f>'Розпорядники 29.12.05'!M44</f>
        <v>0</v>
      </c>
      <c r="N37" s="264">
        <f>'Розпорядники 29.12.05'!N44</f>
        <v>1402.8000000000002</v>
      </c>
    </row>
    <row r="38" spans="1:14" ht="66.75" customHeight="1" hidden="1" thickBot="1">
      <c r="A38" s="303" t="s">
        <v>299</v>
      </c>
      <c r="B38" s="82" t="s">
        <v>297</v>
      </c>
      <c r="C38" s="44">
        <f>'Розпорядники 29.12.05'!C46</f>
        <v>0</v>
      </c>
      <c r="D38" s="264">
        <f>'Розпорядники 29.12.05'!D45</f>
        <v>0</v>
      </c>
      <c r="E38" s="264">
        <f>'Розпорядники 29.12.05'!E45</f>
        <v>0</v>
      </c>
      <c r="F38" s="264">
        <f>'Розпорядники 29.12.05'!F45</f>
        <v>0</v>
      </c>
      <c r="G38" s="264">
        <f>'Розпорядники 29.12.05'!G45</f>
        <v>0</v>
      </c>
      <c r="H38" s="264">
        <f>'Розпорядники 29.12.05'!H45</f>
        <v>0</v>
      </c>
      <c r="I38" s="264">
        <f>'Розпорядники 29.12.05'!I45</f>
        <v>0</v>
      </c>
      <c r="J38" s="264">
        <f>'Розпорядники 29.12.05'!J45</f>
        <v>0</v>
      </c>
      <c r="K38" s="264">
        <f>'Розпорядники 29.12.05'!K45</f>
        <v>0</v>
      </c>
      <c r="L38" s="264">
        <f>'Розпорядники 29.12.05'!L45</f>
        <v>0</v>
      </c>
      <c r="M38" s="264">
        <f>'Розпорядники 29.12.05'!M45</f>
        <v>0</v>
      </c>
      <c r="N38" s="264">
        <f>'Розпорядники 29.12.05'!N45</f>
        <v>0</v>
      </c>
    </row>
    <row r="39" spans="1:14" ht="19.5" customHeight="1" thickBot="1">
      <c r="A39" s="306" t="s">
        <v>23</v>
      </c>
      <c r="B39" s="6" t="s">
        <v>24</v>
      </c>
      <c r="C39" s="254">
        <f aca="true" t="shared" si="3" ref="C39:N39">C41+C43+C44+C46+C48+C50+C52+C55+C57+C59+C60+C62+C63+C66+C68+C70+C73+C74+C75+C76+C77+C78+C79+C81+C83+C85+C86+C87+C82+C56+C64</f>
        <v>23494.300000000007</v>
      </c>
      <c r="D39" s="254">
        <f t="shared" si="3"/>
        <v>23355.300000000007</v>
      </c>
      <c r="E39" s="254">
        <f t="shared" si="3"/>
        <v>370.5</v>
      </c>
      <c r="F39" s="254">
        <f t="shared" si="3"/>
        <v>56.3</v>
      </c>
      <c r="G39" s="254">
        <f t="shared" si="3"/>
        <v>139</v>
      </c>
      <c r="H39" s="254">
        <f t="shared" si="3"/>
        <v>5</v>
      </c>
      <c r="I39" s="254">
        <f t="shared" si="3"/>
        <v>5</v>
      </c>
      <c r="J39" s="254">
        <f t="shared" si="3"/>
        <v>0</v>
      </c>
      <c r="K39" s="254">
        <f t="shared" si="3"/>
        <v>0</v>
      </c>
      <c r="L39" s="254">
        <f t="shared" si="3"/>
        <v>0</v>
      </c>
      <c r="M39" s="254">
        <f t="shared" si="3"/>
        <v>0</v>
      </c>
      <c r="N39" s="254">
        <f t="shared" si="3"/>
        <v>23499.300000000007</v>
      </c>
    </row>
    <row r="40" spans="1:14" ht="12.75" customHeight="1">
      <c r="A40" s="503" t="s">
        <v>255</v>
      </c>
      <c r="B40" s="490" t="s">
        <v>367</v>
      </c>
      <c r="C40" s="45"/>
      <c r="D40" s="45"/>
      <c r="E40" s="45"/>
      <c r="F40" s="48"/>
      <c r="G40" s="45"/>
      <c r="H40" s="45"/>
      <c r="I40" s="48"/>
      <c r="J40" s="45"/>
      <c r="K40" s="48"/>
      <c r="L40" s="45"/>
      <c r="M40" s="48"/>
      <c r="N40" s="45"/>
    </row>
    <row r="41" spans="1:14" ht="115.5" customHeight="1">
      <c r="A41" s="504"/>
      <c r="B41" s="491"/>
      <c r="C41" s="25">
        <f>'Розпорядники 29.12.05'!C49</f>
        <v>2753.7</v>
      </c>
      <c r="D41" s="25">
        <f>'Розпорядники 29.12.05'!D49</f>
        <v>2753.7</v>
      </c>
      <c r="E41" s="25">
        <f>'Розпорядники 29.12.05'!E49</f>
        <v>0</v>
      </c>
      <c r="F41" s="25">
        <f>'Розпорядники 29.12.05'!F49</f>
        <v>0</v>
      </c>
      <c r="G41" s="25">
        <f>'Розпорядники 29.12.05'!G49</f>
        <v>0</v>
      </c>
      <c r="H41" s="25">
        <f>'Розпорядники 29.12.05'!H49</f>
        <v>0</v>
      </c>
      <c r="I41" s="25">
        <f>'Розпорядники 29.12.05'!I49</f>
        <v>0</v>
      </c>
      <c r="J41" s="25">
        <f>'Розпорядники 29.12.05'!J49</f>
        <v>0</v>
      </c>
      <c r="K41" s="25">
        <f>'Розпорядники 29.12.05'!K49</f>
        <v>0</v>
      </c>
      <c r="L41" s="25">
        <f>'Розпорядники 29.12.05'!L49</f>
        <v>0</v>
      </c>
      <c r="M41" s="25">
        <f>'Розпорядники 29.12.05'!M49</f>
        <v>0</v>
      </c>
      <c r="N41" s="25">
        <f>'Розпорядники 29.12.05'!N49</f>
        <v>2753.7</v>
      </c>
    </row>
    <row r="42" spans="1:14" ht="12.75" customHeight="1">
      <c r="A42" s="505" t="s">
        <v>256</v>
      </c>
      <c r="B42" s="490" t="s">
        <v>366</v>
      </c>
      <c r="C42" s="265"/>
      <c r="D42" s="265"/>
      <c r="E42" s="265"/>
      <c r="F42" s="266"/>
      <c r="G42" s="265"/>
      <c r="H42" s="265"/>
      <c r="I42" s="266"/>
      <c r="J42" s="265"/>
      <c r="K42" s="266"/>
      <c r="L42" s="265"/>
      <c r="M42" s="266"/>
      <c r="N42" s="265"/>
    </row>
    <row r="43" spans="1:14" ht="123" customHeight="1">
      <c r="A43" s="504"/>
      <c r="B43" s="491"/>
      <c r="C43" s="25">
        <f>'Розпорядники 29.12.05'!C51</f>
        <v>3</v>
      </c>
      <c r="D43" s="25">
        <f>'Розпорядники 29.12.05'!D51</f>
        <v>3</v>
      </c>
      <c r="E43" s="25">
        <f>'Розпорядники 29.12.05'!E51</f>
        <v>0</v>
      </c>
      <c r="F43" s="25">
        <f>'Розпорядники 29.12.05'!F51</f>
        <v>0</v>
      </c>
      <c r="G43" s="25">
        <f>'Розпорядники 29.12.05'!G51</f>
        <v>0</v>
      </c>
      <c r="H43" s="25">
        <f>'Розпорядники 29.12.05'!H51</f>
        <v>0</v>
      </c>
      <c r="I43" s="25">
        <f>'Розпорядники 29.12.05'!I51</f>
        <v>0</v>
      </c>
      <c r="J43" s="25">
        <f>'Розпорядники 29.12.05'!J51</f>
        <v>0</v>
      </c>
      <c r="K43" s="25">
        <f>'Розпорядники 29.12.05'!K51</f>
        <v>0</v>
      </c>
      <c r="L43" s="25">
        <f>'Розпорядники 29.12.05'!L51</f>
        <v>0</v>
      </c>
      <c r="M43" s="25">
        <f>'Розпорядники 29.12.05'!M51</f>
        <v>0</v>
      </c>
      <c r="N43" s="25">
        <f>'Розпорядники 29.12.05'!N51</f>
        <v>3</v>
      </c>
    </row>
    <row r="44" spans="1:14" ht="123.75">
      <c r="A44" s="302" t="s">
        <v>257</v>
      </c>
      <c r="B44" s="290" t="s">
        <v>7</v>
      </c>
      <c r="C44" s="26">
        <f>'Розпорядники 29.12.05'!C52</f>
        <v>148</v>
      </c>
      <c r="D44" s="26">
        <f>'Розпорядники 29.12.05'!D52</f>
        <v>99</v>
      </c>
      <c r="E44" s="26">
        <f>'Розпорядники 29.12.05'!E52</f>
        <v>0</v>
      </c>
      <c r="F44" s="26">
        <f>'Розпорядники 29.12.05'!F52</f>
        <v>0</v>
      </c>
      <c r="G44" s="26">
        <f>'Розпорядники 29.12.05'!G52</f>
        <v>49</v>
      </c>
      <c r="H44" s="26">
        <f>'Розпорядники 29.12.05'!H52</f>
        <v>0</v>
      </c>
      <c r="I44" s="26">
        <f>'Розпорядники 29.12.05'!I52</f>
        <v>0</v>
      </c>
      <c r="J44" s="26">
        <f>'Розпорядники 29.12.05'!J52</f>
        <v>0</v>
      </c>
      <c r="K44" s="26">
        <f>'Розпорядники 29.12.05'!K52</f>
        <v>0</v>
      </c>
      <c r="L44" s="26">
        <f>'Розпорядники 29.12.05'!L52</f>
        <v>0</v>
      </c>
      <c r="M44" s="26">
        <f>'Розпорядники 29.12.05'!M52</f>
        <v>0</v>
      </c>
      <c r="N44" s="26">
        <f>'Розпорядники 29.12.05'!N52</f>
        <v>148</v>
      </c>
    </row>
    <row r="45" spans="1:14" ht="12.75" customHeight="1">
      <c r="A45" s="505" t="s">
        <v>258</v>
      </c>
      <c r="B45" s="484" t="s">
        <v>0</v>
      </c>
      <c r="C45" s="265"/>
      <c r="D45" s="265"/>
      <c r="E45" s="265"/>
      <c r="F45" s="266"/>
      <c r="G45" s="265"/>
      <c r="H45" s="265"/>
      <c r="I45" s="266"/>
      <c r="J45" s="265"/>
      <c r="K45" s="266"/>
      <c r="L45" s="265"/>
      <c r="M45" s="266"/>
      <c r="N45" s="265"/>
    </row>
    <row r="46" spans="1:14" ht="236.25" customHeight="1">
      <c r="A46" s="504"/>
      <c r="B46" s="485"/>
      <c r="C46" s="25">
        <f>'Розпорядники 29.12.05'!C54</f>
        <v>365</v>
      </c>
      <c r="D46" s="25">
        <f>'Розпорядники 29.12.05'!D54</f>
        <v>365</v>
      </c>
      <c r="E46" s="25">
        <f>'Розпорядники 29.12.05'!E54</f>
        <v>0</v>
      </c>
      <c r="F46" s="25">
        <f>'Розпорядники 29.12.05'!F54</f>
        <v>0</v>
      </c>
      <c r="G46" s="25">
        <f>'Розпорядники 29.12.05'!G54</f>
        <v>0</v>
      </c>
      <c r="H46" s="25">
        <f>'Розпорядники 29.12.05'!H54</f>
        <v>0</v>
      </c>
      <c r="I46" s="25">
        <f>'Розпорядники 29.12.05'!I54</f>
        <v>0</v>
      </c>
      <c r="J46" s="25">
        <f>'Розпорядники 29.12.05'!J54</f>
        <v>0</v>
      </c>
      <c r="K46" s="25">
        <f>'Розпорядники 29.12.05'!K54</f>
        <v>0</v>
      </c>
      <c r="L46" s="25">
        <f>'Розпорядники 29.12.05'!L54</f>
        <v>0</v>
      </c>
      <c r="M46" s="25">
        <f>'Розпорядники 29.12.05'!M54</f>
        <v>0</v>
      </c>
      <c r="N46" s="25">
        <f>'Розпорядники 29.12.05'!N54</f>
        <v>365</v>
      </c>
    </row>
    <row r="47" spans="1:14" ht="12.75" customHeight="1">
      <c r="A47" s="505" t="s">
        <v>190</v>
      </c>
      <c r="B47" s="486" t="s">
        <v>191</v>
      </c>
      <c r="C47" s="267"/>
      <c r="D47" s="267"/>
      <c r="E47" s="267"/>
      <c r="F47" s="267"/>
      <c r="G47" s="267"/>
      <c r="H47" s="267"/>
      <c r="I47" s="267"/>
      <c r="J47" s="267"/>
      <c r="K47" s="267"/>
      <c r="L47" s="267"/>
      <c r="M47" s="267"/>
      <c r="N47" s="267"/>
    </row>
    <row r="48" spans="1:14" ht="13.5" customHeight="1">
      <c r="A48" s="504"/>
      <c r="B48" s="487"/>
      <c r="C48" s="267">
        <f>'Розпорядники 29.12.05'!C56</f>
        <v>484</v>
      </c>
      <c r="D48" s="267">
        <f>'Розпорядники 29.12.05'!D56</f>
        <v>484</v>
      </c>
      <c r="E48" s="267">
        <f>'Розпорядники 29.12.05'!E56</f>
        <v>0</v>
      </c>
      <c r="F48" s="267">
        <f>'Розпорядники 29.12.05'!F56</f>
        <v>0</v>
      </c>
      <c r="G48" s="267">
        <f>'Розпорядники 29.12.05'!G56</f>
        <v>0</v>
      </c>
      <c r="H48" s="267">
        <f>'Розпорядники 29.12.05'!H56</f>
        <v>0</v>
      </c>
      <c r="I48" s="267">
        <f>'Розпорядники 29.12.05'!I56</f>
        <v>0</v>
      </c>
      <c r="J48" s="267">
        <f>'Розпорядники 29.12.05'!J56</f>
        <v>0</v>
      </c>
      <c r="K48" s="267">
        <f>'Розпорядники 29.12.05'!K56</f>
        <v>0</v>
      </c>
      <c r="L48" s="267">
        <f>'Розпорядники 29.12.05'!L56</f>
        <v>0</v>
      </c>
      <c r="M48" s="267">
        <f>'Розпорядники 29.12.05'!M56</f>
        <v>0</v>
      </c>
      <c r="N48" s="267">
        <f>'Розпорядники 29.12.05'!N56</f>
        <v>484</v>
      </c>
    </row>
    <row r="49" spans="1:14" ht="12.75">
      <c r="A49" s="505" t="s">
        <v>259</v>
      </c>
      <c r="B49" s="507" t="s">
        <v>1</v>
      </c>
      <c r="C49" s="265"/>
      <c r="D49" s="265"/>
      <c r="E49" s="265"/>
      <c r="F49" s="265"/>
      <c r="G49" s="265"/>
      <c r="H49" s="265"/>
      <c r="I49" s="265"/>
      <c r="J49" s="265"/>
      <c r="K49" s="265"/>
      <c r="L49" s="265"/>
      <c r="M49" s="265"/>
      <c r="N49" s="265"/>
    </row>
    <row r="50" spans="1:14" ht="23.25" customHeight="1">
      <c r="A50" s="504"/>
      <c r="B50" s="508"/>
      <c r="C50" s="25">
        <f>'Розпорядники 29.12.05'!C58</f>
        <v>1700</v>
      </c>
      <c r="D50" s="25">
        <f>'Розпорядники 29.12.05'!D58</f>
        <v>1700</v>
      </c>
      <c r="E50" s="25">
        <f>'Розпорядники 29.12.05'!E58</f>
        <v>0</v>
      </c>
      <c r="F50" s="25">
        <f>'Розпорядники 29.12.05'!F58</f>
        <v>0</v>
      </c>
      <c r="G50" s="25">
        <f>'Розпорядники 29.12.05'!G58</f>
        <v>0</v>
      </c>
      <c r="H50" s="25">
        <f>'Розпорядники 29.12.05'!H58</f>
        <v>0</v>
      </c>
      <c r="I50" s="25">
        <f>'Розпорядники 29.12.05'!I58</f>
        <v>0</v>
      </c>
      <c r="J50" s="25">
        <f>'Розпорядники 29.12.05'!J58</f>
        <v>0</v>
      </c>
      <c r="K50" s="25">
        <f>'Розпорядники 29.12.05'!K58</f>
        <v>0</v>
      </c>
      <c r="L50" s="25">
        <f>'Розпорядники 29.12.05'!L58</f>
        <v>0</v>
      </c>
      <c r="M50" s="25">
        <f>'Розпорядники 29.12.05'!M58</f>
        <v>0</v>
      </c>
      <c r="N50" s="25">
        <f>'Розпорядники 29.12.05'!N58</f>
        <v>1700</v>
      </c>
    </row>
    <row r="51" spans="1:14" ht="6" customHeight="1">
      <c r="A51" s="505" t="s">
        <v>262</v>
      </c>
      <c r="B51" s="509" t="s">
        <v>2</v>
      </c>
      <c r="C51" s="268"/>
      <c r="D51" s="268"/>
      <c r="E51" s="268"/>
      <c r="F51" s="268"/>
      <c r="G51" s="268"/>
      <c r="H51" s="268"/>
      <c r="I51" s="268"/>
      <c r="J51" s="268"/>
      <c r="K51" s="268"/>
      <c r="L51" s="268"/>
      <c r="M51" s="268"/>
      <c r="N51" s="268"/>
    </row>
    <row r="52" spans="1:14" ht="50.25" customHeight="1">
      <c r="A52" s="506"/>
      <c r="B52" s="510"/>
      <c r="C52" s="263">
        <f>'Розпорядники 29.12.05'!C61</f>
        <v>3</v>
      </c>
      <c r="D52" s="263">
        <f>'Розпорядники 29.12.05'!D61</f>
        <v>3</v>
      </c>
      <c r="E52" s="263">
        <f>'Розпорядники 29.12.05'!E61</f>
        <v>0</v>
      </c>
      <c r="F52" s="263">
        <f>'Розпорядники 29.12.05'!F61</f>
        <v>0</v>
      </c>
      <c r="G52" s="263">
        <f>'Розпорядники 29.12.05'!G61</f>
        <v>0</v>
      </c>
      <c r="H52" s="263">
        <f>'Розпорядники 29.12.05'!H61</f>
        <v>0</v>
      </c>
      <c r="I52" s="263">
        <f>'Розпорядники 29.12.05'!I61</f>
        <v>0</v>
      </c>
      <c r="J52" s="263">
        <f>'Розпорядники 29.12.05'!J61</f>
        <v>0</v>
      </c>
      <c r="K52" s="263">
        <f>'Розпорядники 29.12.05'!K61</f>
        <v>0</v>
      </c>
      <c r="L52" s="263">
        <f>'Розпорядники 29.12.05'!L61</f>
        <v>0</v>
      </c>
      <c r="M52" s="263">
        <f>'Розпорядники 29.12.05'!M61</f>
        <v>0</v>
      </c>
      <c r="N52" s="263">
        <f>'Розпорядники 29.12.05'!N61</f>
        <v>3</v>
      </c>
    </row>
    <row r="53" spans="1:14" ht="12.75">
      <c r="A53" s="301"/>
      <c r="B53" s="491"/>
      <c r="C53" s="269"/>
      <c r="D53" s="269"/>
      <c r="E53" s="269"/>
      <c r="F53" s="269"/>
      <c r="G53" s="269"/>
      <c r="H53" s="269"/>
      <c r="I53" s="269"/>
      <c r="J53" s="269"/>
      <c r="K53" s="269"/>
      <c r="L53" s="269"/>
      <c r="M53" s="269"/>
      <c r="N53" s="269"/>
    </row>
    <row r="54" spans="1:14" ht="12.75">
      <c r="A54" s="505" t="s">
        <v>264</v>
      </c>
      <c r="B54" s="511" t="s">
        <v>3</v>
      </c>
      <c r="C54" s="265"/>
      <c r="D54" s="265"/>
      <c r="E54" s="265"/>
      <c r="F54" s="265"/>
      <c r="G54" s="265"/>
      <c r="H54" s="265"/>
      <c r="I54" s="265"/>
      <c r="J54" s="265"/>
      <c r="K54" s="265"/>
      <c r="L54" s="265"/>
      <c r="M54" s="265"/>
      <c r="N54" s="265"/>
    </row>
    <row r="55" spans="1:14" ht="22.5" customHeight="1">
      <c r="A55" s="504"/>
      <c r="B55" s="475"/>
      <c r="C55" s="25">
        <f>'Розпорядники 29.12.05'!C63</f>
        <v>35</v>
      </c>
      <c r="D55" s="25">
        <f>'Розпорядники 29.12.05'!D63</f>
        <v>35</v>
      </c>
      <c r="E55" s="25">
        <f>'Розпорядники 29.12.05'!E63</f>
        <v>0</v>
      </c>
      <c r="F55" s="25">
        <f>'Розпорядники 29.12.05'!F63</f>
        <v>0</v>
      </c>
      <c r="G55" s="25">
        <f>'Розпорядники 29.12.05'!G63</f>
        <v>0</v>
      </c>
      <c r="H55" s="25">
        <f>'Розпорядники 29.12.05'!H63</f>
        <v>0</v>
      </c>
      <c r="I55" s="25">
        <f>'Розпорядники 29.12.05'!I63</f>
        <v>0</v>
      </c>
      <c r="J55" s="25">
        <f>'Розпорядники 29.12.05'!J63</f>
        <v>0</v>
      </c>
      <c r="K55" s="25">
        <f>'Розпорядники 29.12.05'!K63</f>
        <v>0</v>
      </c>
      <c r="L55" s="25">
        <f>'Розпорядники 29.12.05'!L63</f>
        <v>0</v>
      </c>
      <c r="M55" s="25">
        <f>'Розпорядники 29.12.05'!M63</f>
        <v>0</v>
      </c>
      <c r="N55" s="25">
        <f>'Розпорядники 29.12.05'!N63</f>
        <v>35</v>
      </c>
    </row>
    <row r="56" spans="1:14" ht="78.75">
      <c r="A56" s="308" t="s">
        <v>287</v>
      </c>
      <c r="B56" s="79" t="s">
        <v>8</v>
      </c>
      <c r="C56" s="25">
        <f>'Розпорядники 29.12.05'!C64</f>
        <v>60</v>
      </c>
      <c r="D56" s="25">
        <f>'Розпорядники 29.12.05'!D64</f>
        <v>60</v>
      </c>
      <c r="E56" s="25">
        <f>'Розпорядники 29.12.05'!E64</f>
        <v>0</v>
      </c>
      <c r="F56" s="25">
        <f>'Розпорядники 29.12.05'!F64</f>
        <v>0</v>
      </c>
      <c r="G56" s="25">
        <f>'Розпорядники 29.12.05'!G64</f>
        <v>0</v>
      </c>
      <c r="H56" s="25">
        <f>'Розпорядники 29.12.05'!H64</f>
        <v>0</v>
      </c>
      <c r="I56" s="25">
        <f>'Розпорядники 29.12.05'!I64</f>
        <v>0</v>
      </c>
      <c r="J56" s="25">
        <f>'Розпорядники 29.12.05'!J64</f>
        <v>0</v>
      </c>
      <c r="K56" s="25">
        <f>'Розпорядники 29.12.05'!K64</f>
        <v>0</v>
      </c>
      <c r="L56" s="25">
        <f>'Розпорядники 29.12.05'!L64</f>
        <v>0</v>
      </c>
      <c r="M56" s="25">
        <f>'Розпорядники 29.12.05'!M64</f>
        <v>0</v>
      </c>
      <c r="N56" s="25">
        <f>'Розпорядники 29.12.05'!N64</f>
        <v>60</v>
      </c>
    </row>
    <row r="57" spans="1:14" ht="12.75">
      <c r="A57" s="302" t="s">
        <v>25</v>
      </c>
      <c r="B57" s="15" t="s">
        <v>98</v>
      </c>
      <c r="C57" s="26">
        <f>'Розпорядники 29.12.05'!C65</f>
        <v>204</v>
      </c>
      <c r="D57" s="26">
        <f>'Розпорядники 29.12.05'!D65</f>
        <v>204</v>
      </c>
      <c r="E57" s="26">
        <f>'Розпорядники 29.12.05'!E65</f>
        <v>0</v>
      </c>
      <c r="F57" s="26">
        <f>'Розпорядники 29.12.05'!F65</f>
        <v>0</v>
      </c>
      <c r="G57" s="26">
        <f>'Розпорядники 29.12.05'!G65</f>
        <v>0</v>
      </c>
      <c r="H57" s="26">
        <f>'Розпорядники 29.12.05'!H65</f>
        <v>0</v>
      </c>
      <c r="I57" s="26">
        <f>'Розпорядники 29.12.05'!I65</f>
        <v>0</v>
      </c>
      <c r="J57" s="26">
        <f>'Розпорядники 29.12.05'!J65</f>
        <v>0</v>
      </c>
      <c r="K57" s="26">
        <f>'Розпорядники 29.12.05'!K65</f>
        <v>0</v>
      </c>
      <c r="L57" s="26">
        <f>'Розпорядники 29.12.05'!L65</f>
        <v>0</v>
      </c>
      <c r="M57" s="26">
        <f>'Розпорядники 29.12.05'!M65</f>
        <v>0</v>
      </c>
      <c r="N57" s="26">
        <f>'Розпорядники 29.12.05'!N65</f>
        <v>204</v>
      </c>
    </row>
    <row r="58" spans="1:14" ht="12.75">
      <c r="A58" s="505" t="s">
        <v>26</v>
      </c>
      <c r="B58" s="17" t="s">
        <v>99</v>
      </c>
      <c r="C58" s="265"/>
      <c r="D58" s="265"/>
      <c r="E58" s="265"/>
      <c r="F58" s="265"/>
      <c r="G58" s="265"/>
      <c r="H58" s="265"/>
      <c r="I58" s="265"/>
      <c r="J58" s="265"/>
      <c r="K58" s="265"/>
      <c r="L58" s="265"/>
      <c r="M58" s="265"/>
      <c r="N58" s="265"/>
    </row>
    <row r="59" spans="1:14" ht="12.75">
      <c r="A59" s="504"/>
      <c r="B59" s="13" t="s">
        <v>100</v>
      </c>
      <c r="C59" s="25">
        <f>'Розпорядники 29.12.05'!C67</f>
        <v>3012</v>
      </c>
      <c r="D59" s="25">
        <f>'Розпорядники 29.12.05'!D67</f>
        <v>3012</v>
      </c>
      <c r="E59" s="25">
        <f>'Розпорядники 29.12.05'!E67</f>
        <v>0</v>
      </c>
      <c r="F59" s="25">
        <f>'Розпорядники 29.12.05'!F67</f>
        <v>0</v>
      </c>
      <c r="G59" s="25">
        <f>'Розпорядники 29.12.05'!G67</f>
        <v>0</v>
      </c>
      <c r="H59" s="25">
        <f>'Розпорядники 29.12.05'!H67</f>
        <v>0</v>
      </c>
      <c r="I59" s="25">
        <f>'Розпорядники 29.12.05'!I67</f>
        <v>0</v>
      </c>
      <c r="J59" s="25">
        <f>'Розпорядники 29.12.05'!J67</f>
        <v>0</v>
      </c>
      <c r="K59" s="25">
        <f>'Розпорядники 29.12.05'!K67</f>
        <v>0</v>
      </c>
      <c r="L59" s="25">
        <f>'Розпорядники 29.12.05'!L67</f>
        <v>0</v>
      </c>
      <c r="M59" s="25">
        <f>'Розпорядники 29.12.05'!M67</f>
        <v>0</v>
      </c>
      <c r="N59" s="25">
        <f>'Розпорядники 29.12.05'!N67</f>
        <v>3012</v>
      </c>
    </row>
    <row r="60" spans="1:14" ht="12.75">
      <c r="A60" s="309" t="s">
        <v>27</v>
      </c>
      <c r="B60" s="17" t="s">
        <v>101</v>
      </c>
      <c r="C60" s="267">
        <f>'Розпорядники 29.12.05'!C68</f>
        <v>9540.9</v>
      </c>
      <c r="D60" s="267">
        <f>'Розпорядники 29.12.05'!D68</f>
        <v>9540.9</v>
      </c>
      <c r="E60" s="267">
        <f>'Розпорядники 29.12.05'!E68</f>
        <v>0</v>
      </c>
      <c r="F60" s="267">
        <f>'Розпорядники 29.12.05'!F68</f>
        <v>0</v>
      </c>
      <c r="G60" s="267">
        <f>'Розпорядники 29.12.05'!G68</f>
        <v>0</v>
      </c>
      <c r="H60" s="267">
        <f>'Розпорядники 29.12.05'!H68</f>
        <v>0</v>
      </c>
      <c r="I60" s="267">
        <f>'Розпорядники 29.12.05'!I68</f>
        <v>0</v>
      </c>
      <c r="J60" s="267">
        <f>'Розпорядники 29.12.05'!J68</f>
        <v>0</v>
      </c>
      <c r="K60" s="267">
        <f>'Розпорядники 29.12.05'!K68</f>
        <v>0</v>
      </c>
      <c r="L60" s="267">
        <f>'Розпорядники 29.12.05'!L68</f>
        <v>0</v>
      </c>
      <c r="M60" s="267">
        <f>'Розпорядники 29.12.05'!M68</f>
        <v>0</v>
      </c>
      <c r="N60" s="267">
        <f>'Розпорядники 29.12.05'!N68</f>
        <v>9540.9</v>
      </c>
    </row>
    <row r="61" spans="1:14" ht="12.75">
      <c r="A61" s="505" t="s">
        <v>28</v>
      </c>
      <c r="B61" s="17" t="s">
        <v>102</v>
      </c>
      <c r="C61" s="265"/>
      <c r="D61" s="265"/>
      <c r="E61" s="265"/>
      <c r="F61" s="265"/>
      <c r="G61" s="265"/>
      <c r="H61" s="265"/>
      <c r="I61" s="265"/>
      <c r="J61" s="265"/>
      <c r="K61" s="265"/>
      <c r="L61" s="265"/>
      <c r="M61" s="265"/>
      <c r="N61" s="265"/>
    </row>
    <row r="62" spans="1:14" ht="12.75">
      <c r="A62" s="504"/>
      <c r="B62" s="13" t="s">
        <v>103</v>
      </c>
      <c r="C62" s="25">
        <f>'Розпорядники 29.12.05'!C70</f>
        <v>300</v>
      </c>
      <c r="D62" s="25">
        <f>'Розпорядники 29.12.05'!D70</f>
        <v>300</v>
      </c>
      <c r="E62" s="25">
        <f>'Розпорядники 29.12.05'!E70</f>
        <v>0</v>
      </c>
      <c r="F62" s="25">
        <f>'Розпорядники 29.12.05'!F70</f>
        <v>0</v>
      </c>
      <c r="G62" s="25">
        <f>'Розпорядники 29.12.05'!G70</f>
        <v>0</v>
      </c>
      <c r="H62" s="25">
        <f>'Розпорядники 29.12.05'!H70</f>
        <v>0</v>
      </c>
      <c r="I62" s="25">
        <f>'Розпорядники 29.12.05'!I70</f>
        <v>0</v>
      </c>
      <c r="J62" s="25">
        <f>'Розпорядники 29.12.05'!J70</f>
        <v>0</v>
      </c>
      <c r="K62" s="25">
        <f>'Розпорядники 29.12.05'!K70</f>
        <v>0</v>
      </c>
      <c r="L62" s="25">
        <f>'Розпорядники 29.12.05'!L70</f>
        <v>0</v>
      </c>
      <c r="M62" s="25">
        <f>'Розпорядники 29.12.05'!M70</f>
        <v>0</v>
      </c>
      <c r="N62" s="25">
        <f>'Розпорядники 29.12.05'!N70</f>
        <v>300</v>
      </c>
    </row>
    <row r="63" spans="1:14" ht="12.75">
      <c r="A63" s="302" t="s">
        <v>29</v>
      </c>
      <c r="B63" s="15" t="s">
        <v>266</v>
      </c>
      <c r="C63" s="26">
        <f>'Розпорядники 29.12.05'!C71</f>
        <v>1380</v>
      </c>
      <c r="D63" s="26">
        <f>'Розпорядники 29.12.05'!D71</f>
        <v>1380</v>
      </c>
      <c r="E63" s="26">
        <f>'Розпорядники 29.12.05'!E71</f>
        <v>0</v>
      </c>
      <c r="F63" s="26">
        <f>'Розпорядники 29.12.05'!F71</f>
        <v>0</v>
      </c>
      <c r="G63" s="26">
        <f>'Розпорядники 29.12.05'!G71</f>
        <v>0</v>
      </c>
      <c r="H63" s="26">
        <f>'Розпорядники 29.12.05'!H71</f>
        <v>0</v>
      </c>
      <c r="I63" s="26">
        <f>'Розпорядники 29.12.05'!I71</f>
        <v>0</v>
      </c>
      <c r="J63" s="26">
        <f>'Розпорядники 29.12.05'!J71</f>
        <v>0</v>
      </c>
      <c r="K63" s="26">
        <f>'Розпорядники 29.12.05'!K71</f>
        <v>0</v>
      </c>
      <c r="L63" s="26">
        <f>'Розпорядники 29.12.05'!L71</f>
        <v>0</v>
      </c>
      <c r="M63" s="26">
        <f>'Розпорядники 29.12.05'!M71</f>
        <v>0</v>
      </c>
      <c r="N63" s="26">
        <f>'Розпорядники 29.12.05'!N71</f>
        <v>1380</v>
      </c>
    </row>
    <row r="64" spans="1:14" ht="12.75">
      <c r="A64" s="286" t="s">
        <v>349</v>
      </c>
      <c r="B64" s="88" t="s">
        <v>350</v>
      </c>
      <c r="C64" s="26">
        <f>'Розпорядники 29.12.05'!C72</f>
        <v>156</v>
      </c>
      <c r="D64" s="26">
        <f>'Розпорядники 29.12.05'!D72</f>
        <v>156</v>
      </c>
      <c r="E64" s="26">
        <f>'Розпорядники 29.12.05'!E72</f>
        <v>0</v>
      </c>
      <c r="F64" s="26">
        <f>'Розпорядники 29.12.05'!F72</f>
        <v>0</v>
      </c>
      <c r="G64" s="26">
        <f>'Розпорядники 29.12.05'!G72</f>
        <v>0</v>
      </c>
      <c r="H64" s="26">
        <f>'Розпорядники 29.12.05'!H72</f>
        <v>0</v>
      </c>
      <c r="I64" s="26">
        <f>'Розпорядники 29.12.05'!I72</f>
        <v>0</v>
      </c>
      <c r="J64" s="26">
        <f>'Розпорядники 29.12.05'!J72</f>
        <v>0</v>
      </c>
      <c r="K64" s="26">
        <f>'Розпорядники 29.12.05'!K72</f>
        <v>0</v>
      </c>
      <c r="L64" s="26">
        <f>'Розпорядники 29.12.05'!L72</f>
        <v>0</v>
      </c>
      <c r="M64" s="26">
        <f>'Розпорядники 29.12.05'!M72</f>
        <v>0</v>
      </c>
      <c r="N64" s="26">
        <f>'Розпорядники 29.12.05'!N72</f>
        <v>156</v>
      </c>
    </row>
    <row r="65" spans="1:14" ht="12.75">
      <c r="A65" s="505" t="s">
        <v>267</v>
      </c>
      <c r="B65" s="8" t="s">
        <v>268</v>
      </c>
      <c r="C65" s="267"/>
      <c r="D65" s="267"/>
      <c r="E65" s="267"/>
      <c r="F65" s="267"/>
      <c r="G65" s="267"/>
      <c r="H65" s="267"/>
      <c r="I65" s="267"/>
      <c r="J65" s="267"/>
      <c r="K65" s="267"/>
      <c r="L65" s="267"/>
      <c r="M65" s="267"/>
      <c r="N65" s="267"/>
    </row>
    <row r="66" spans="1:14" ht="12.75">
      <c r="A66" s="504"/>
      <c r="B66" s="13" t="s">
        <v>269</v>
      </c>
      <c r="C66" s="25">
        <f>'Розпорядники 29.12.05'!C74</f>
        <v>147.5</v>
      </c>
      <c r="D66" s="25">
        <f>'Розпорядники 29.12.05'!D74</f>
        <v>147.5</v>
      </c>
      <c r="E66" s="25">
        <f>'Розпорядники 29.12.05'!E74</f>
        <v>0</v>
      </c>
      <c r="F66" s="25">
        <f>'Розпорядники 29.12.05'!F74</f>
        <v>0</v>
      </c>
      <c r="G66" s="25">
        <f>'Розпорядники 29.12.05'!G74</f>
        <v>0</v>
      </c>
      <c r="H66" s="25">
        <f>'Розпорядники 29.12.05'!H74</f>
        <v>0</v>
      </c>
      <c r="I66" s="25">
        <f>'Розпорядники 29.12.05'!I74</f>
        <v>0</v>
      </c>
      <c r="J66" s="25">
        <f>'Розпорядники 29.12.05'!J74</f>
        <v>0</v>
      </c>
      <c r="K66" s="25">
        <f>'Розпорядники 29.12.05'!K74</f>
        <v>0</v>
      </c>
      <c r="L66" s="25">
        <f>'Розпорядники 29.12.05'!L74</f>
        <v>0</v>
      </c>
      <c r="M66" s="25">
        <f>'Розпорядники 29.12.05'!M74</f>
        <v>0</v>
      </c>
      <c r="N66" s="25">
        <f>'Розпорядники 29.12.05'!N74</f>
        <v>147.5</v>
      </c>
    </row>
    <row r="67" spans="1:14" ht="12.75">
      <c r="A67" s="505" t="s">
        <v>30</v>
      </c>
      <c r="B67" s="8" t="s">
        <v>88</v>
      </c>
      <c r="C67" s="267"/>
      <c r="D67" s="267"/>
      <c r="E67" s="267"/>
      <c r="F67" s="267"/>
      <c r="G67" s="267"/>
      <c r="H67" s="267"/>
      <c r="I67" s="267"/>
      <c r="J67" s="267"/>
      <c r="K67" s="267"/>
      <c r="L67" s="267"/>
      <c r="M67" s="267"/>
      <c r="N67" s="267"/>
    </row>
    <row r="68" spans="1:14" ht="12.75">
      <c r="A68" s="506"/>
      <c r="B68" s="8" t="s">
        <v>333</v>
      </c>
      <c r="C68" s="267">
        <f>'Розпорядники 29.12.05'!C76</f>
        <v>555</v>
      </c>
      <c r="D68" s="267">
        <f>'Розпорядники 29.12.05'!D76</f>
        <v>555</v>
      </c>
      <c r="E68" s="267">
        <f>'Розпорядники 29.12.05'!E76</f>
        <v>0</v>
      </c>
      <c r="F68" s="267">
        <f>'Розпорядники 29.12.05'!F76</f>
        <v>0</v>
      </c>
      <c r="G68" s="267">
        <f>'Розпорядники 29.12.05'!G76</f>
        <v>0</v>
      </c>
      <c r="H68" s="267">
        <f>'Розпорядники 29.12.05'!H76</f>
        <v>0</v>
      </c>
      <c r="I68" s="267">
        <f>'Розпорядники 29.12.05'!I76</f>
        <v>0</v>
      </c>
      <c r="J68" s="267">
        <f>'Розпорядники 29.12.05'!J76</f>
        <v>0</v>
      </c>
      <c r="K68" s="267">
        <f>'Розпорядники 29.12.05'!K76</f>
        <v>0</v>
      </c>
      <c r="L68" s="267">
        <f>'Розпорядники 29.12.05'!L76</f>
        <v>0</v>
      </c>
      <c r="M68" s="267">
        <f>'Розпорядники 29.12.05'!M76</f>
        <v>0</v>
      </c>
      <c r="N68" s="267">
        <f>'Розпорядники 29.12.05'!N76</f>
        <v>555</v>
      </c>
    </row>
    <row r="69" spans="1:14" ht="11.25" customHeight="1" hidden="1">
      <c r="A69" s="305"/>
      <c r="B69" s="8"/>
      <c r="C69" s="25"/>
      <c r="D69" s="25"/>
      <c r="E69" s="269"/>
      <c r="F69" s="269"/>
      <c r="G69" s="269"/>
      <c r="H69" s="269"/>
      <c r="I69" s="269"/>
      <c r="J69" s="269"/>
      <c r="K69" s="269"/>
      <c r="L69" s="269"/>
      <c r="M69" s="269"/>
      <c r="N69" s="269"/>
    </row>
    <row r="70" spans="1:14" ht="12.75">
      <c r="A70" s="302" t="s">
        <v>31</v>
      </c>
      <c r="B70" s="17" t="s">
        <v>105</v>
      </c>
      <c r="C70" s="26">
        <f>'Розпорядники 29.12.05'!C77</f>
        <v>180</v>
      </c>
      <c r="D70" s="26">
        <f>'Розпорядники 29.12.05'!D77</f>
        <v>180</v>
      </c>
      <c r="E70" s="264">
        <f>'Розпорядники 29.12.05'!E77</f>
        <v>0</v>
      </c>
      <c r="F70" s="264">
        <f>'Розпорядники 29.12.05'!F77</f>
        <v>0</v>
      </c>
      <c r="G70" s="264">
        <f>'Розпорядники 29.12.05'!G77</f>
        <v>0</v>
      </c>
      <c r="H70" s="264">
        <f>'Розпорядники 29.12.05'!H77</f>
        <v>0</v>
      </c>
      <c r="I70" s="264">
        <f>'Розпорядники 29.12.05'!I77</f>
        <v>0</v>
      </c>
      <c r="J70" s="264">
        <f>'Розпорядники 29.12.05'!J77</f>
        <v>0</v>
      </c>
      <c r="K70" s="264">
        <f>'Розпорядники 29.12.05'!K77</f>
        <v>0</v>
      </c>
      <c r="L70" s="264">
        <f>'Розпорядники 29.12.05'!L77</f>
        <v>0</v>
      </c>
      <c r="M70" s="264">
        <f>'Розпорядники 29.12.05'!M77</f>
        <v>0</v>
      </c>
      <c r="N70" s="264">
        <f>'Розпорядники 29.12.05'!N77</f>
        <v>180</v>
      </c>
    </row>
    <row r="71" spans="1:14" ht="12.75" hidden="1">
      <c r="A71" s="309" t="s">
        <v>106</v>
      </c>
      <c r="B71" s="17" t="s">
        <v>107</v>
      </c>
      <c r="C71" s="267"/>
      <c r="D71" s="267"/>
      <c r="E71" s="263"/>
      <c r="F71" s="263"/>
      <c r="G71" s="263"/>
      <c r="H71" s="263"/>
      <c r="I71" s="263"/>
      <c r="J71" s="263"/>
      <c r="K71" s="263"/>
      <c r="L71" s="263"/>
      <c r="M71" s="263"/>
      <c r="N71" s="263"/>
    </row>
    <row r="72" spans="1:14" ht="12.75" hidden="1">
      <c r="A72" s="308"/>
      <c r="B72" s="13" t="s">
        <v>108</v>
      </c>
      <c r="C72" s="25"/>
      <c r="D72" s="25"/>
      <c r="E72" s="269"/>
      <c r="F72" s="269"/>
      <c r="G72" s="269"/>
      <c r="H72" s="269"/>
      <c r="I72" s="269"/>
      <c r="J72" s="269"/>
      <c r="K72" s="269"/>
      <c r="L72" s="269"/>
      <c r="M72" s="269"/>
      <c r="N72" s="269"/>
    </row>
    <row r="73" spans="1:14" ht="12.75">
      <c r="A73" s="302" t="s">
        <v>149</v>
      </c>
      <c r="B73" s="15" t="s">
        <v>150</v>
      </c>
      <c r="C73" s="25">
        <f>'Розпорядники 29.12.05'!C82</f>
        <v>94.4</v>
      </c>
      <c r="D73" s="25">
        <f>'Розпорядники 29.12.05'!D82</f>
        <v>4.4</v>
      </c>
      <c r="E73" s="269">
        <f>'Розпорядники 29.12.05'!E82</f>
        <v>0</v>
      </c>
      <c r="F73" s="269">
        <f>'Розпорядники 29.12.05'!F82</f>
        <v>0</v>
      </c>
      <c r="G73" s="269">
        <f>'Розпорядники 29.12.05'!G82</f>
        <v>90</v>
      </c>
      <c r="H73" s="269">
        <f>'Розпорядники 29.12.05'!H82</f>
        <v>0</v>
      </c>
      <c r="I73" s="269">
        <f>'Розпорядники 29.12.05'!I82</f>
        <v>0</v>
      </c>
      <c r="J73" s="269">
        <f>'Розпорядники 29.12.05'!J82</f>
        <v>0</v>
      </c>
      <c r="K73" s="269">
        <f>'Розпорядники 29.12.05'!K82</f>
        <v>0</v>
      </c>
      <c r="L73" s="269">
        <f>'Розпорядники 29.12.05'!L82</f>
        <v>0</v>
      </c>
      <c r="M73" s="269">
        <f>'Розпорядники 29.12.05'!M82</f>
        <v>0</v>
      </c>
      <c r="N73" s="269">
        <f>'Розпорядники 29.12.05'!N82</f>
        <v>94.4</v>
      </c>
    </row>
    <row r="74" spans="1:14" ht="12.75">
      <c r="A74" s="308" t="s">
        <v>157</v>
      </c>
      <c r="B74" s="13" t="s">
        <v>334</v>
      </c>
      <c r="C74" s="25">
        <f>'Розпорядники 29.12.05'!C85</f>
        <v>223.7</v>
      </c>
      <c r="D74" s="25">
        <f>'Розпорядники 29.12.05'!D85</f>
        <v>223.7</v>
      </c>
      <c r="E74" s="269">
        <f>'Розпорядники 29.12.05'!E85</f>
        <v>149.2</v>
      </c>
      <c r="F74" s="269">
        <f>'Розпорядники 29.12.05'!F85</f>
        <v>18.7</v>
      </c>
      <c r="G74" s="269">
        <f>'Розпорядники 29.12.05'!G85</f>
        <v>0</v>
      </c>
      <c r="H74" s="269">
        <f>'Розпорядники 29.12.05'!H85</f>
        <v>0</v>
      </c>
      <c r="I74" s="269">
        <f>'Розпорядники 29.12.05'!I85</f>
        <v>0</v>
      </c>
      <c r="J74" s="269">
        <f>'Розпорядники 29.12.05'!J85</f>
        <v>0</v>
      </c>
      <c r="K74" s="269">
        <f>'Розпорядники 29.12.05'!K85</f>
        <v>0</v>
      </c>
      <c r="L74" s="269">
        <f>'Розпорядники 29.12.05'!L85</f>
        <v>0</v>
      </c>
      <c r="M74" s="269">
        <f>'Розпорядники 29.12.05'!M85</f>
        <v>0</v>
      </c>
      <c r="N74" s="269">
        <f>'Розпорядники 29.12.05'!N85</f>
        <v>223.7</v>
      </c>
    </row>
    <row r="75" spans="1:14" ht="12.75">
      <c r="A75" s="308" t="s">
        <v>240</v>
      </c>
      <c r="B75" s="76" t="s">
        <v>241</v>
      </c>
      <c r="C75" s="25">
        <f>'Розпорядники 29.12.05'!C87</f>
        <v>2</v>
      </c>
      <c r="D75" s="25">
        <f>'Розпорядники 29.12.05'!D87</f>
        <v>2</v>
      </c>
      <c r="E75" s="269">
        <f>'Розпорядники 29.12.05'!E87</f>
        <v>0</v>
      </c>
      <c r="F75" s="269">
        <f>'Розпорядники 29.12.05'!F87</f>
        <v>0</v>
      </c>
      <c r="G75" s="269">
        <f>'Розпорядники 29.12.05'!G87</f>
        <v>0</v>
      </c>
      <c r="H75" s="269">
        <f>'Розпорядники 29.12.05'!H87</f>
        <v>0</v>
      </c>
      <c r="I75" s="269">
        <f>'Розпорядники 29.12.05'!I87</f>
        <v>0</v>
      </c>
      <c r="J75" s="269">
        <f>'Розпорядники 29.12.05'!J87</f>
        <v>0</v>
      </c>
      <c r="K75" s="269">
        <f>'Розпорядники 29.12.05'!K87</f>
        <v>0</v>
      </c>
      <c r="L75" s="269">
        <f>'Розпорядники 29.12.05'!L87</f>
        <v>0</v>
      </c>
      <c r="M75" s="269">
        <f>'Розпорядники 29.12.05'!M87</f>
        <v>0</v>
      </c>
      <c r="N75" s="269">
        <f>'Розпорядники 29.12.05'!N87</f>
        <v>2</v>
      </c>
    </row>
    <row r="76" spans="1:14" ht="12.75">
      <c r="A76" s="308" t="s">
        <v>122</v>
      </c>
      <c r="B76" s="23" t="s">
        <v>335</v>
      </c>
      <c r="C76" s="26">
        <f>'Розпорядники 29.12.05'!C89</f>
        <v>14.4</v>
      </c>
      <c r="D76" s="26">
        <f>'Розпорядники 29.12.05'!D89</f>
        <v>14.4</v>
      </c>
      <c r="E76" s="264">
        <f>'Розпорядники 29.12.05'!E89</f>
        <v>0</v>
      </c>
      <c r="F76" s="264">
        <f>'Розпорядники 29.12.05'!F89</f>
        <v>0</v>
      </c>
      <c r="G76" s="264">
        <f>'Розпорядники 29.12.05'!G89</f>
        <v>0</v>
      </c>
      <c r="H76" s="264">
        <f>'Розпорядники 29.12.05'!H89</f>
        <v>0</v>
      </c>
      <c r="I76" s="264">
        <f>'Розпорядники 29.12.05'!I89</f>
        <v>0</v>
      </c>
      <c r="J76" s="264">
        <f>'Розпорядники 29.12.05'!J89</f>
        <v>0</v>
      </c>
      <c r="K76" s="264">
        <f>'Розпорядники 29.12.05'!K89</f>
        <v>0</v>
      </c>
      <c r="L76" s="264">
        <f>'Розпорядники 29.12.05'!L89</f>
        <v>0</v>
      </c>
      <c r="M76" s="264">
        <f>'Розпорядники 29.12.05'!M89</f>
        <v>0</v>
      </c>
      <c r="N76" s="264">
        <f>'Розпорядники 29.12.05'!N89</f>
        <v>14.4</v>
      </c>
    </row>
    <row r="77" spans="1:14" ht="12.75">
      <c r="A77" s="302" t="s">
        <v>242</v>
      </c>
      <c r="B77" s="76" t="s">
        <v>243</v>
      </c>
      <c r="C77" s="26">
        <f>'Розпорядники 29.12.05'!C91</f>
        <v>0.4</v>
      </c>
      <c r="D77" s="26">
        <f>'Розпорядники 29.12.05'!D91</f>
        <v>0.4</v>
      </c>
      <c r="E77" s="264">
        <f>'Розпорядники 29.12.05'!E91</f>
        <v>0</v>
      </c>
      <c r="F77" s="264">
        <f>'Розпорядники 29.12.05'!F91</f>
        <v>0</v>
      </c>
      <c r="G77" s="264">
        <f>'Розпорядники 29.12.05'!G91</f>
        <v>0</v>
      </c>
      <c r="H77" s="264">
        <f>'Розпорядники 29.12.05'!H91</f>
        <v>0</v>
      </c>
      <c r="I77" s="264">
        <f>'Розпорядники 29.12.05'!I91</f>
        <v>0</v>
      </c>
      <c r="J77" s="264">
        <f>'Розпорядники 29.12.05'!J91</f>
        <v>0</v>
      </c>
      <c r="K77" s="264">
        <f>'Розпорядники 29.12.05'!K91</f>
        <v>0</v>
      </c>
      <c r="L77" s="264">
        <f>'Розпорядники 29.12.05'!L91</f>
        <v>0</v>
      </c>
      <c r="M77" s="264">
        <f>'Розпорядники 29.12.05'!M91</f>
        <v>0</v>
      </c>
      <c r="N77" s="264">
        <f>'Розпорядники 29.12.05'!N91</f>
        <v>0.4</v>
      </c>
    </row>
    <row r="78" spans="1:14" ht="12.75">
      <c r="A78" s="302" t="s">
        <v>124</v>
      </c>
      <c r="B78" s="15" t="s">
        <v>336</v>
      </c>
      <c r="C78" s="26">
        <f>'Розпорядники 29.12.05'!C93</f>
        <v>136.2</v>
      </c>
      <c r="D78" s="26">
        <f>'Розпорядники 29.12.05'!D93</f>
        <v>136.2</v>
      </c>
      <c r="E78" s="264">
        <f>'Розпорядники 29.12.05'!E93</f>
        <v>89.8</v>
      </c>
      <c r="F78" s="264">
        <f>'Розпорядники 29.12.05'!F93</f>
        <v>13.2</v>
      </c>
      <c r="G78" s="264">
        <f>'Розпорядники 29.12.05'!G93</f>
        <v>0</v>
      </c>
      <c r="H78" s="264">
        <f>'Розпорядники 29.12.05'!H93</f>
        <v>0</v>
      </c>
      <c r="I78" s="264">
        <f>'Розпорядники 29.12.05'!I93</f>
        <v>0</v>
      </c>
      <c r="J78" s="264">
        <f>'Розпорядники 29.12.05'!J93</f>
        <v>0</v>
      </c>
      <c r="K78" s="264">
        <f>'Розпорядники 29.12.05'!K93</f>
        <v>0</v>
      </c>
      <c r="L78" s="264">
        <f>'Розпорядники 29.12.05'!L93</f>
        <v>0</v>
      </c>
      <c r="M78" s="264">
        <f>'Розпорядники 29.12.05'!M93</f>
        <v>0</v>
      </c>
      <c r="N78" s="264">
        <f>'Розпорядники 29.12.05'!N93</f>
        <v>136.2</v>
      </c>
    </row>
    <row r="79" spans="1:14" ht="12.75" customHeight="1">
      <c r="A79" s="302" t="s">
        <v>244</v>
      </c>
      <c r="B79" s="76" t="s">
        <v>337</v>
      </c>
      <c r="C79" s="265">
        <f>'Розпорядники 29.12.05'!C96</f>
        <v>10</v>
      </c>
      <c r="D79" s="265">
        <f>'Розпорядники 29.12.05'!D96</f>
        <v>10</v>
      </c>
      <c r="E79" s="268">
        <f>'Розпорядники 29.12.05'!E96</f>
        <v>0</v>
      </c>
      <c r="F79" s="268">
        <f>'Розпорядники 29.12.05'!F96</f>
        <v>0</v>
      </c>
      <c r="G79" s="268">
        <f>'Розпорядники 29.12.05'!G96</f>
        <v>0</v>
      </c>
      <c r="H79" s="268">
        <f>'Розпорядники 29.12.05'!H96</f>
        <v>0</v>
      </c>
      <c r="I79" s="268">
        <f>'Розпорядники 29.12.05'!I96</f>
        <v>0</v>
      </c>
      <c r="J79" s="268">
        <f>'Розпорядники 29.12.05'!J96</f>
        <v>0</v>
      </c>
      <c r="K79" s="268">
        <f>'Розпорядники 29.12.05'!K96</f>
        <v>0</v>
      </c>
      <c r="L79" s="268">
        <f>'Розпорядники 29.12.05'!L96</f>
        <v>0</v>
      </c>
      <c r="M79" s="268">
        <f>'Розпорядники 29.12.05'!M96</f>
        <v>0</v>
      </c>
      <c r="N79" s="268">
        <f>'Розпорядники 29.12.05'!N96</f>
        <v>10</v>
      </c>
    </row>
    <row r="80" spans="1:14" ht="12.75">
      <c r="A80" s="505" t="s">
        <v>32</v>
      </c>
      <c r="B80" s="17" t="s">
        <v>338</v>
      </c>
      <c r="C80" s="265"/>
      <c r="D80" s="265"/>
      <c r="E80" s="268"/>
      <c r="F80" s="268"/>
      <c r="G80" s="268"/>
      <c r="H80" s="268"/>
      <c r="I80" s="268"/>
      <c r="J80" s="268"/>
      <c r="K80" s="268"/>
      <c r="L80" s="268"/>
      <c r="M80" s="268"/>
      <c r="N80" s="268"/>
    </row>
    <row r="81" spans="1:14" ht="12.75">
      <c r="A81" s="504"/>
      <c r="B81" s="13" t="s">
        <v>33</v>
      </c>
      <c r="C81" s="25">
        <f>'Розпорядники 29.12.05'!C98</f>
        <v>204.7</v>
      </c>
      <c r="D81" s="25">
        <f>'Розпорядники 29.12.05'!D98</f>
        <v>204.7</v>
      </c>
      <c r="E81" s="269">
        <f>'Розпорядники 29.12.05'!E98</f>
        <v>131.5</v>
      </c>
      <c r="F81" s="269">
        <f>'Розпорядники 29.12.05'!F98</f>
        <v>24.4</v>
      </c>
      <c r="G81" s="269">
        <f>'Розпорядники 29.12.05'!G98</f>
        <v>0</v>
      </c>
      <c r="H81" s="269">
        <f>'Розпорядники 29.12.05'!H98</f>
        <v>5</v>
      </c>
      <c r="I81" s="269">
        <f>'Розпорядники 29.12.05'!I98</f>
        <v>5</v>
      </c>
      <c r="J81" s="269">
        <f>'Розпорядники 29.12.05'!J98</f>
        <v>0</v>
      </c>
      <c r="K81" s="269">
        <f>'Розпорядники 29.12.05'!K98</f>
        <v>0</v>
      </c>
      <c r="L81" s="269">
        <f>'Розпорядники 29.12.05'!L98</f>
        <v>0</v>
      </c>
      <c r="M81" s="269">
        <f>'Розпорядники 29.12.05'!M98</f>
        <v>0</v>
      </c>
      <c r="N81" s="269">
        <f>'Розпорядники 29.12.05'!N98</f>
        <v>209.7</v>
      </c>
    </row>
    <row r="82" spans="1:14" ht="51" hidden="1">
      <c r="A82" s="305" t="s">
        <v>280</v>
      </c>
      <c r="B82" s="56" t="s">
        <v>281</v>
      </c>
      <c r="C82" s="25">
        <f>'Розпорядники 29.12.05'!C100</f>
        <v>0</v>
      </c>
      <c r="D82" s="25">
        <f>'Розпорядники 29.12.05'!D100</f>
        <v>0</v>
      </c>
      <c r="E82" s="25">
        <f>'Розпорядники 29.12.05'!E100</f>
        <v>0</v>
      </c>
      <c r="F82" s="25">
        <f>'Розпорядники 29.12.05'!F100</f>
        <v>0</v>
      </c>
      <c r="G82" s="25">
        <f>'Розпорядники 29.12.05'!G100</f>
        <v>0</v>
      </c>
      <c r="H82" s="25">
        <f>'Розпорядники 29.12.05'!H100</f>
        <v>0</v>
      </c>
      <c r="I82" s="25">
        <f>'Розпорядники 29.12.05'!I100</f>
        <v>0</v>
      </c>
      <c r="J82" s="25">
        <f>'Розпорядники 29.12.05'!J100</f>
        <v>0</v>
      </c>
      <c r="K82" s="25">
        <f>'Розпорядники 29.12.05'!K100</f>
        <v>0</v>
      </c>
      <c r="L82" s="25">
        <f>'Розпорядники 29.12.05'!L100</f>
        <v>0</v>
      </c>
      <c r="M82" s="25">
        <f>'Розпорядники 29.12.05'!M100</f>
        <v>0</v>
      </c>
      <c r="N82" s="25">
        <f>'Розпорядники 29.12.05'!N100</f>
        <v>0</v>
      </c>
    </row>
    <row r="83" spans="1:14" ht="12.75">
      <c r="A83" s="302" t="s">
        <v>34</v>
      </c>
      <c r="B83" s="15" t="s">
        <v>339</v>
      </c>
      <c r="C83" s="26">
        <f>'Розпорядники 29.12.05'!C101</f>
        <v>59.4</v>
      </c>
      <c r="D83" s="26">
        <f>'Розпорядники 29.12.05'!D101</f>
        <v>59.4</v>
      </c>
      <c r="E83" s="264">
        <f>'Розпорядники 29.12.05'!E101</f>
        <v>0</v>
      </c>
      <c r="F83" s="264">
        <f>'Розпорядники 29.12.05'!F101</f>
        <v>0</v>
      </c>
      <c r="G83" s="264">
        <f>'Розпорядники 29.12.05'!G101</f>
        <v>0</v>
      </c>
      <c r="H83" s="264">
        <f>'Розпорядники 29.12.05'!H101</f>
        <v>0</v>
      </c>
      <c r="I83" s="264">
        <f>'Розпорядники 29.12.05'!I101</f>
        <v>0</v>
      </c>
      <c r="J83" s="264">
        <f>'Розпорядники 29.12.05'!J101</f>
        <v>0</v>
      </c>
      <c r="K83" s="264">
        <f>'Розпорядники 29.12.05'!K101</f>
        <v>0</v>
      </c>
      <c r="L83" s="264">
        <f>'Розпорядники 29.12.05'!L101</f>
        <v>0</v>
      </c>
      <c r="M83" s="264">
        <f>'Розпорядники 29.12.05'!M101</f>
        <v>0</v>
      </c>
      <c r="N83" s="264">
        <f>'Розпорядники 29.12.05'!N101</f>
        <v>59.4</v>
      </c>
    </row>
    <row r="84" spans="1:14" ht="12.75">
      <c r="A84" s="505" t="s">
        <v>130</v>
      </c>
      <c r="B84" s="15" t="s">
        <v>131</v>
      </c>
      <c r="C84" s="26"/>
      <c r="D84" s="26"/>
      <c r="E84" s="264"/>
      <c r="F84" s="264"/>
      <c r="G84" s="264"/>
      <c r="H84" s="264"/>
      <c r="I84" s="264"/>
      <c r="J84" s="264"/>
      <c r="K84" s="264"/>
      <c r="L84" s="264"/>
      <c r="M84" s="264"/>
      <c r="N84" s="264"/>
    </row>
    <row r="85" spans="1:14" ht="12.75">
      <c r="A85" s="504"/>
      <c r="B85" s="15" t="s">
        <v>132</v>
      </c>
      <c r="C85" s="26">
        <f>'Розпорядники 29.12.05'!C105</f>
        <v>1662</v>
      </c>
      <c r="D85" s="26">
        <f>'Розпорядники 29.12.05'!D105</f>
        <v>1662</v>
      </c>
      <c r="E85" s="264">
        <f>'Розпорядники 29.12.05'!E105</f>
        <v>0</v>
      </c>
      <c r="F85" s="264">
        <f>'Розпорядники 29.12.05'!F105</f>
        <v>0</v>
      </c>
      <c r="G85" s="264">
        <f>'Розпорядники 29.12.05'!G105</f>
        <v>0</v>
      </c>
      <c r="H85" s="264">
        <f>'Розпорядники 29.12.05'!H105</f>
        <v>0</v>
      </c>
      <c r="I85" s="264">
        <f>'Розпорядники 29.12.05'!I105</f>
        <v>0</v>
      </c>
      <c r="J85" s="264">
        <f>'Розпорядники 29.12.05'!J105</f>
        <v>0</v>
      </c>
      <c r="K85" s="264">
        <f>'Розпорядники 29.12.05'!K105</f>
        <v>0</v>
      </c>
      <c r="L85" s="264">
        <f>'Розпорядники 29.12.05'!L105</f>
        <v>0</v>
      </c>
      <c r="M85" s="264">
        <f>'Розпорядники 29.12.05'!M105</f>
        <v>0</v>
      </c>
      <c r="N85" s="264">
        <f>'Розпорядники 29.12.05'!N105</f>
        <v>1662</v>
      </c>
    </row>
    <row r="86" spans="1:14" ht="26.25" hidden="1" thickBot="1">
      <c r="A86" s="303"/>
      <c r="B86" s="60" t="s">
        <v>249</v>
      </c>
      <c r="C86" s="258">
        <f>D86+G86</f>
        <v>0</v>
      </c>
      <c r="D86" s="270"/>
      <c r="E86" s="270"/>
      <c r="F86" s="270"/>
      <c r="G86" s="270"/>
      <c r="H86" s="270"/>
      <c r="I86" s="258"/>
      <c r="J86" s="270"/>
      <c r="K86" s="258"/>
      <c r="L86" s="270"/>
      <c r="M86" s="258"/>
      <c r="N86" s="270">
        <f>H86+C86</f>
        <v>0</v>
      </c>
    </row>
    <row r="87" spans="1:14" ht="51.75" thickBot="1">
      <c r="A87" s="303" t="s">
        <v>279</v>
      </c>
      <c r="B87" s="112" t="s">
        <v>322</v>
      </c>
      <c r="C87" s="258">
        <f>'Розпорядники 29.12.05'!C107</f>
        <v>60</v>
      </c>
      <c r="D87" s="258">
        <f>'Розпорядники 29.12.05'!D107</f>
        <v>60</v>
      </c>
      <c r="E87" s="258">
        <f>'Розпорядники 29.12.05'!E107</f>
        <v>0</v>
      </c>
      <c r="F87" s="258">
        <f>'Розпорядники 29.12.05'!F107</f>
        <v>0</v>
      </c>
      <c r="G87" s="258">
        <f>'Розпорядники 29.12.05'!G107</f>
        <v>0</v>
      </c>
      <c r="H87" s="258">
        <f>'Розпорядники 29.12.05'!H107</f>
        <v>0</v>
      </c>
      <c r="I87" s="258">
        <f>'Розпорядники 29.12.05'!I107</f>
        <v>0</v>
      </c>
      <c r="J87" s="258">
        <f>'Розпорядники 29.12.05'!J107</f>
        <v>0</v>
      </c>
      <c r="K87" s="258">
        <f>'Розпорядники 29.12.05'!K107</f>
        <v>0</v>
      </c>
      <c r="L87" s="258">
        <f>'Розпорядники 29.12.05'!L107</f>
        <v>0</v>
      </c>
      <c r="M87" s="258">
        <f>'Розпорядники 29.12.05'!M107</f>
        <v>0</v>
      </c>
      <c r="N87" s="258">
        <f>'Розпорядники 29.12.05'!N107</f>
        <v>60</v>
      </c>
    </row>
    <row r="88" spans="1:14" ht="19.5" customHeight="1" thickBot="1">
      <c r="A88" s="53">
        <v>100000</v>
      </c>
      <c r="B88" s="19" t="s">
        <v>144</v>
      </c>
      <c r="C88" s="254">
        <f aca="true" t="shared" si="4" ref="C88:N88">C89+C93+C90+C95+C91+C92+C96+C97</f>
        <v>2576</v>
      </c>
      <c r="D88" s="254">
        <f t="shared" si="4"/>
        <v>2576</v>
      </c>
      <c r="E88" s="254">
        <f t="shared" si="4"/>
        <v>0</v>
      </c>
      <c r="F88" s="254">
        <f t="shared" si="4"/>
        <v>1892</v>
      </c>
      <c r="G88" s="254">
        <f t="shared" si="4"/>
        <v>0</v>
      </c>
      <c r="H88" s="254">
        <f t="shared" si="4"/>
        <v>0</v>
      </c>
      <c r="I88" s="254">
        <f t="shared" si="4"/>
        <v>0</v>
      </c>
      <c r="J88" s="254">
        <f t="shared" si="4"/>
        <v>0</v>
      </c>
      <c r="K88" s="254">
        <f t="shared" si="4"/>
        <v>0</v>
      </c>
      <c r="L88" s="254">
        <f t="shared" si="4"/>
        <v>0</v>
      </c>
      <c r="M88" s="254">
        <f t="shared" si="4"/>
        <v>0</v>
      </c>
      <c r="N88" s="254">
        <f t="shared" si="4"/>
        <v>2576</v>
      </c>
    </row>
    <row r="89" spans="1:14" ht="12.75">
      <c r="A89" s="300">
        <v>100102</v>
      </c>
      <c r="B89" s="14" t="s">
        <v>340</v>
      </c>
      <c r="C89" s="26">
        <f>'Розпорядники 29.12.05'!C111</f>
        <v>0</v>
      </c>
      <c r="D89" s="26">
        <f>'Розпорядники 29.12.05'!D111</f>
        <v>0</v>
      </c>
      <c r="E89" s="26">
        <f>'Розпорядники 29.12.05'!E111</f>
        <v>0</v>
      </c>
      <c r="F89" s="26">
        <f>'Розпорядники 29.12.05'!F111</f>
        <v>0</v>
      </c>
      <c r="G89" s="26">
        <f>'Розпорядники 29.12.05'!G111</f>
        <v>0</v>
      </c>
      <c r="H89" s="26">
        <f>'Розпорядники 29.12.05'!H111</f>
        <v>0</v>
      </c>
      <c r="I89" s="26">
        <f>'Розпорядники 29.12.05'!I111</f>
        <v>0</v>
      </c>
      <c r="J89" s="26">
        <f>'Розпорядники 29.12.05'!J111</f>
        <v>0</v>
      </c>
      <c r="K89" s="26">
        <f>'Розпорядники 29.12.05'!K111</f>
        <v>0</v>
      </c>
      <c r="L89" s="26">
        <f>'Розпорядники 29.12.05'!L111</f>
        <v>0</v>
      </c>
      <c r="M89" s="26">
        <f>'Розпорядники 29.12.05'!M111</f>
        <v>0</v>
      </c>
      <c r="N89" s="26">
        <f>'Розпорядники 29.12.05'!N111</f>
        <v>0</v>
      </c>
    </row>
    <row r="90" spans="1:14" ht="12.75">
      <c r="A90" s="310" t="s">
        <v>135</v>
      </c>
      <c r="B90" s="16" t="s">
        <v>136</v>
      </c>
      <c r="C90" s="265">
        <f>'Розпорядники 29.12.05'!C116</f>
        <v>0</v>
      </c>
      <c r="D90" s="265">
        <f>'Розпорядники 29.12.05'!D116</f>
        <v>0</v>
      </c>
      <c r="E90" s="265">
        <f>'Розпорядники 29.12.05'!E116</f>
        <v>0</v>
      </c>
      <c r="F90" s="265">
        <f>'Розпорядники 29.12.05'!F116</f>
        <v>0</v>
      </c>
      <c r="G90" s="265">
        <f>'Розпорядники 29.12.05'!G116</f>
        <v>0</v>
      </c>
      <c r="H90" s="265">
        <f>'Розпорядники 29.12.05'!H116</f>
        <v>0</v>
      </c>
      <c r="I90" s="265">
        <f>'Розпорядники 29.12.05'!I116</f>
        <v>0</v>
      </c>
      <c r="J90" s="265">
        <f>'Розпорядники 29.12.05'!J116</f>
        <v>0</v>
      </c>
      <c r="K90" s="265">
        <f>'Розпорядники 29.12.05'!K116</f>
        <v>0</v>
      </c>
      <c r="L90" s="265">
        <f>'Розпорядники 29.12.05'!L116</f>
        <v>0</v>
      </c>
      <c r="M90" s="265">
        <f>'Розпорядники 29.12.05'!M116</f>
        <v>0</v>
      </c>
      <c r="N90" s="265">
        <f>'Розпорядники 29.12.05'!N116</f>
        <v>0</v>
      </c>
    </row>
    <row r="91" spans="1:14" ht="12.75" hidden="1">
      <c r="A91" s="310" t="s">
        <v>247</v>
      </c>
      <c r="B91" s="16" t="s">
        <v>248</v>
      </c>
      <c r="C91" s="265">
        <f>'Розпорядники 29.12.05'!C124</f>
        <v>0</v>
      </c>
      <c r="D91" s="265">
        <f>'Розпорядники 29.12.05'!D124</f>
        <v>0</v>
      </c>
      <c r="E91" s="265">
        <f>'Розпорядники 29.12.05'!E124</f>
        <v>0</v>
      </c>
      <c r="F91" s="265">
        <f>'Розпорядники 29.12.05'!F124</f>
        <v>0</v>
      </c>
      <c r="G91" s="265">
        <f>'Розпорядники 29.12.05'!G124</f>
        <v>0</v>
      </c>
      <c r="H91" s="265">
        <f>'Розпорядники 29.12.05'!H124</f>
        <v>0</v>
      </c>
      <c r="I91" s="265">
        <f>'Розпорядники 29.12.05'!I124</f>
        <v>0</v>
      </c>
      <c r="J91" s="265">
        <f>'Розпорядники 29.12.05'!J124</f>
        <v>0</v>
      </c>
      <c r="K91" s="265">
        <f>'Розпорядники 29.12.05'!K124</f>
        <v>0</v>
      </c>
      <c r="L91" s="265">
        <f>'Розпорядники 29.12.05'!L124</f>
        <v>0</v>
      </c>
      <c r="M91" s="265">
        <f>'Розпорядники 29.12.05'!M124</f>
        <v>0</v>
      </c>
      <c r="N91" s="265">
        <f>'Розпорядники 29.12.05'!N124</f>
        <v>0</v>
      </c>
    </row>
    <row r="92" spans="1:14" ht="12.75" hidden="1">
      <c r="A92" s="300" t="s">
        <v>177</v>
      </c>
      <c r="B92" s="16" t="s">
        <v>178</v>
      </c>
      <c r="C92" s="265">
        <f>'Розпорядники 29.12.05'!C126</f>
        <v>0</v>
      </c>
      <c r="D92" s="265">
        <f>'Розпорядники 29.12.05'!D126</f>
        <v>0</v>
      </c>
      <c r="E92" s="265">
        <f>'Розпорядники 29.12.05'!E126</f>
        <v>0</v>
      </c>
      <c r="F92" s="265">
        <f>'Розпорядники 29.12.05'!F126</f>
        <v>0</v>
      </c>
      <c r="G92" s="265">
        <f>'Розпорядники 29.12.05'!G126</f>
        <v>0</v>
      </c>
      <c r="H92" s="265">
        <f>'Розпорядники 29.12.05'!H126</f>
        <v>0</v>
      </c>
      <c r="I92" s="265">
        <f>'Розпорядники 29.12.05'!I126</f>
        <v>0</v>
      </c>
      <c r="J92" s="265">
        <f>'Розпорядники 29.12.05'!J126</f>
        <v>0</v>
      </c>
      <c r="K92" s="265">
        <f>'Розпорядники 29.12.05'!K126</f>
        <v>0</v>
      </c>
      <c r="L92" s="265">
        <f>'Розпорядники 29.12.05'!L126</f>
        <v>0</v>
      </c>
      <c r="M92" s="265">
        <f>'Розпорядники 29.12.05'!M126</f>
        <v>0</v>
      </c>
      <c r="N92" s="265">
        <f>'Розпорядники 29.12.05'!N126</f>
        <v>0</v>
      </c>
    </row>
    <row r="93" spans="1:14" ht="12.75">
      <c r="A93" s="302">
        <v>100203</v>
      </c>
      <c r="B93" s="16" t="s">
        <v>110</v>
      </c>
      <c r="C93" s="26">
        <f>'Розпорядники 29.12.05'!C128</f>
        <v>2576</v>
      </c>
      <c r="D93" s="26">
        <f>'Розпорядники 29.12.05'!D128</f>
        <v>2576</v>
      </c>
      <c r="E93" s="26">
        <f>'Розпорядники 29.12.05'!E128</f>
        <v>0</v>
      </c>
      <c r="F93" s="26">
        <f>'Розпорядники 29.12.05'!F128</f>
        <v>1892</v>
      </c>
      <c r="G93" s="26">
        <f>'Розпорядники 29.12.05'!G128</f>
        <v>0</v>
      </c>
      <c r="H93" s="26">
        <f>'Розпорядники 29.12.05'!H128</f>
        <v>0</v>
      </c>
      <c r="I93" s="26">
        <f>'Розпорядники 29.12.05'!I128</f>
        <v>0</v>
      </c>
      <c r="J93" s="26">
        <f>'Розпорядники 29.12.05'!J128</f>
        <v>0</v>
      </c>
      <c r="K93" s="26">
        <f>'Розпорядники 29.12.05'!K128</f>
        <v>0</v>
      </c>
      <c r="L93" s="26">
        <f>'Розпорядники 29.12.05'!L128</f>
        <v>0</v>
      </c>
      <c r="M93" s="26">
        <f>'Розпорядники 29.12.05'!M128</f>
        <v>0</v>
      </c>
      <c r="N93" s="26">
        <f>'Розпорядники 29.12.05'!N128</f>
        <v>2576</v>
      </c>
    </row>
    <row r="94" spans="1:14" ht="77.25" thickBot="1">
      <c r="A94" s="97"/>
      <c r="B94" s="415" t="s">
        <v>167</v>
      </c>
      <c r="C94" s="267">
        <f>'Розпорядники 29.12.05'!C131</f>
        <v>70</v>
      </c>
      <c r="D94" s="267">
        <f>'Розпорядники 29.12.05'!D131</f>
        <v>70</v>
      </c>
      <c r="E94" s="267">
        <f>'Розпорядники 29.12.05'!E131</f>
        <v>0</v>
      </c>
      <c r="F94" s="267">
        <f>'Розпорядники 29.12.05'!F131</f>
        <v>0</v>
      </c>
      <c r="G94" s="267">
        <f>'Розпорядники 29.12.05'!G131</f>
        <v>0</v>
      </c>
      <c r="H94" s="267">
        <f>'Розпорядники 29.12.05'!H131</f>
        <v>0</v>
      </c>
      <c r="I94" s="267">
        <f>'Розпорядники 29.12.05'!I131</f>
        <v>0</v>
      </c>
      <c r="J94" s="267">
        <f>'Розпорядники 29.12.05'!J131</f>
        <v>0</v>
      </c>
      <c r="K94" s="267">
        <f>'Розпорядники 29.12.05'!K131</f>
        <v>0</v>
      </c>
      <c r="L94" s="267">
        <f>'Розпорядники 29.12.05'!L131</f>
        <v>0</v>
      </c>
      <c r="M94" s="267">
        <f>'Розпорядники 29.12.05'!M131</f>
        <v>0</v>
      </c>
      <c r="N94" s="267">
        <f>'Розпорядники 29.12.05'!N131</f>
        <v>70</v>
      </c>
    </row>
    <row r="95" spans="1:14" ht="24.75" customHeight="1" hidden="1" thickBot="1">
      <c r="A95" s="310" t="s">
        <v>179</v>
      </c>
      <c r="B95" s="321" t="s">
        <v>180</v>
      </c>
      <c r="C95" s="258">
        <f>'Розпорядники 29.12.05'!C132</f>
        <v>0</v>
      </c>
      <c r="D95" s="258">
        <f>'Розпорядники 29.12.05'!D132</f>
        <v>0</v>
      </c>
      <c r="E95" s="258">
        <f>'Розпорядники 29.12.05'!E132</f>
        <v>0</v>
      </c>
      <c r="F95" s="258">
        <f>'Розпорядники 29.12.05'!F132</f>
        <v>0</v>
      </c>
      <c r="G95" s="258">
        <f>'Розпорядники 29.12.05'!G132</f>
        <v>0</v>
      </c>
      <c r="H95" s="258">
        <f>'Розпорядники 29.12.05'!H132</f>
        <v>0</v>
      </c>
      <c r="I95" s="258">
        <f>'Розпорядники 29.12.05'!I132</f>
        <v>0</v>
      </c>
      <c r="J95" s="258">
        <f>'Розпорядники 29.12.05'!J132</f>
        <v>0</v>
      </c>
      <c r="K95" s="258">
        <f>'Розпорядники 29.12.05'!K132</f>
        <v>0</v>
      </c>
      <c r="L95" s="258">
        <f>'Розпорядники 29.12.05'!L132</f>
        <v>0</v>
      </c>
      <c r="M95" s="258">
        <f>'Розпорядники 29.12.05'!M132</f>
        <v>0</v>
      </c>
      <c r="N95" s="258">
        <f>'Розпорядники 29.12.05'!N132</f>
        <v>0</v>
      </c>
    </row>
    <row r="96" spans="1:14" ht="54.75" customHeight="1" hidden="1" thickBot="1">
      <c r="A96" s="287" t="s">
        <v>356</v>
      </c>
      <c r="B96" s="322" t="s">
        <v>357</v>
      </c>
      <c r="C96" s="258">
        <f>'Розпорядники 29.12.05'!C134</f>
        <v>0</v>
      </c>
      <c r="D96" s="258">
        <f>'Розпорядники 29.12.05'!D134</f>
        <v>0</v>
      </c>
      <c r="E96" s="258">
        <f>'Розпорядники 29.12.05'!E134</f>
        <v>0</v>
      </c>
      <c r="F96" s="258">
        <f>'Розпорядники 29.12.05'!F134</f>
        <v>0</v>
      </c>
      <c r="G96" s="258">
        <f>'Розпорядники 29.12.05'!G134</f>
        <v>0</v>
      </c>
      <c r="H96" s="258">
        <f>'Розпорядники 29.12.05'!H134</f>
        <v>0</v>
      </c>
      <c r="I96" s="258">
        <f>'Розпорядники 29.12.05'!I134</f>
        <v>0</v>
      </c>
      <c r="J96" s="258">
        <f>'Розпорядники 29.12.05'!J134</f>
        <v>0</v>
      </c>
      <c r="K96" s="258">
        <f>'Розпорядники 29.12.05'!K134</f>
        <v>0</v>
      </c>
      <c r="L96" s="258">
        <f>'Розпорядники 29.12.05'!L134</f>
        <v>0</v>
      </c>
      <c r="M96" s="258">
        <f>'Розпорядники 29.12.05'!M134</f>
        <v>0</v>
      </c>
      <c r="N96" s="258">
        <f>'Розпорядники 29.12.05'!N134</f>
        <v>0</v>
      </c>
    </row>
    <row r="97" spans="1:14" ht="108" customHeight="1" hidden="1" thickBot="1">
      <c r="A97" s="285" t="s">
        <v>361</v>
      </c>
      <c r="B97" s="282" t="s">
        <v>362</v>
      </c>
      <c r="C97" s="258">
        <f>'Розпорядники 29.12.05'!C135</f>
        <v>0</v>
      </c>
      <c r="D97" s="258">
        <f>'Розпорядники 29.12.05'!D135</f>
        <v>0</v>
      </c>
      <c r="E97" s="258">
        <f>'Розпорядники 29.12.05'!E135</f>
        <v>0</v>
      </c>
      <c r="F97" s="258">
        <f>'Розпорядники 29.12.05'!F135</f>
        <v>0</v>
      </c>
      <c r="G97" s="258">
        <f>'Розпорядники 29.12.05'!G135</f>
        <v>0</v>
      </c>
      <c r="H97" s="258">
        <f>'Розпорядники 29.12.05'!H135</f>
        <v>0</v>
      </c>
      <c r="I97" s="258">
        <f>'Розпорядники 29.12.05'!I135</f>
        <v>0</v>
      </c>
      <c r="J97" s="258">
        <f>'Розпорядники 29.12.05'!J135</f>
        <v>0</v>
      </c>
      <c r="K97" s="258">
        <f>'Розпорядники 29.12.05'!K135</f>
        <v>0</v>
      </c>
      <c r="L97" s="258">
        <f>'Розпорядники 29.12.05'!L135</f>
        <v>0</v>
      </c>
      <c r="M97" s="258">
        <f>'Розпорядники 29.12.05'!M135</f>
        <v>0</v>
      </c>
      <c r="N97" s="258">
        <f>'Розпорядники 29.12.05'!N135</f>
        <v>0</v>
      </c>
    </row>
    <row r="98" spans="1:14" ht="19.5" customHeight="1" thickBot="1">
      <c r="A98" s="53">
        <v>110000</v>
      </c>
      <c r="B98" s="19" t="s">
        <v>36</v>
      </c>
      <c r="C98" s="254">
        <f>'Розпорядники 29.12.05'!C136</f>
        <v>3371.2</v>
      </c>
      <c r="D98" s="254">
        <f>'Розпорядники 29.12.05'!D136</f>
        <v>3336.2</v>
      </c>
      <c r="E98" s="254">
        <f>'Розпорядники 29.12.05'!E136</f>
        <v>2108.8</v>
      </c>
      <c r="F98" s="254">
        <f>'Розпорядники 29.12.05'!F136</f>
        <v>229.60000000000002</v>
      </c>
      <c r="G98" s="254">
        <f>'Розпорядники 29.12.05'!G136</f>
        <v>35</v>
      </c>
      <c r="H98" s="254">
        <f>'Розпорядники 29.12.05'!H136</f>
        <v>126.2</v>
      </c>
      <c r="I98" s="254">
        <f>'Розпорядники 29.12.05'!I136</f>
        <v>112</v>
      </c>
      <c r="J98" s="254">
        <f>'Розпорядники 29.12.05'!J136</f>
        <v>57</v>
      </c>
      <c r="K98" s="254">
        <f>'Розпорядники 29.12.05'!K136</f>
        <v>3</v>
      </c>
      <c r="L98" s="254">
        <f>'Розпорядники 29.12.05'!L136</f>
        <v>14.2</v>
      </c>
      <c r="M98" s="254">
        <f>'Розпорядники 29.12.05'!M136</f>
        <v>0</v>
      </c>
      <c r="N98" s="254">
        <f>'Розпорядники 29.12.05'!N136</f>
        <v>3497.4</v>
      </c>
    </row>
    <row r="99" spans="1:14" ht="22.5" customHeight="1">
      <c r="A99" s="302" t="s">
        <v>154</v>
      </c>
      <c r="B99" s="77" t="s">
        <v>195</v>
      </c>
      <c r="C99" s="267">
        <f>'Розпорядники 29.12.05'!C137</f>
        <v>84</v>
      </c>
      <c r="D99" s="267">
        <f>'Розпорядники 29.12.05'!D137</f>
        <v>84</v>
      </c>
      <c r="E99" s="267">
        <f>'Розпорядники 29.12.05'!E137</f>
        <v>0</v>
      </c>
      <c r="F99" s="267">
        <f>'Розпорядники 29.12.05'!F137</f>
        <v>0</v>
      </c>
      <c r="G99" s="267">
        <f>'Розпорядники 29.12.05'!G137</f>
        <v>0</v>
      </c>
      <c r="H99" s="267">
        <f>'Розпорядники 29.12.05'!H137</f>
        <v>0</v>
      </c>
      <c r="I99" s="267">
        <f>'Розпорядники 29.12.05'!I137</f>
        <v>0</v>
      </c>
      <c r="J99" s="267">
        <f>'Розпорядники 29.12.05'!J137</f>
        <v>0</v>
      </c>
      <c r="K99" s="267">
        <f>'Розпорядники 29.12.05'!K137</f>
        <v>0</v>
      </c>
      <c r="L99" s="267">
        <f>'Розпорядники 29.12.05'!L137</f>
        <v>0</v>
      </c>
      <c r="M99" s="267">
        <f>'Розпорядники 29.12.05'!M137</f>
        <v>0</v>
      </c>
      <c r="N99" s="267">
        <f>'Розпорядники 29.12.05'!N137</f>
        <v>84</v>
      </c>
    </row>
    <row r="100" spans="1:14" ht="14.25" customHeight="1">
      <c r="A100" s="302" t="s">
        <v>216</v>
      </c>
      <c r="B100" s="23" t="s">
        <v>220</v>
      </c>
      <c r="C100" s="26">
        <f>'Розпорядники 29.12.05'!C140</f>
        <v>591.1</v>
      </c>
      <c r="D100" s="26">
        <f>'Розпорядники 29.12.05'!D140</f>
        <v>556.1</v>
      </c>
      <c r="E100" s="26">
        <f>'Розпорядники 29.12.05'!E140</f>
        <v>333</v>
      </c>
      <c r="F100" s="26">
        <f>'Розпорядники 29.12.05'!F140</f>
        <v>71.9</v>
      </c>
      <c r="G100" s="26">
        <f>'Розпорядники 29.12.05'!G140</f>
        <v>35</v>
      </c>
      <c r="H100" s="26">
        <f>'Розпорядники 29.12.05'!H140</f>
        <v>25</v>
      </c>
      <c r="I100" s="26">
        <f>'Розпорядники 29.12.05'!I140</f>
        <v>20</v>
      </c>
      <c r="J100" s="26">
        <f>'Розпорядники 29.12.05'!J140</f>
        <v>5</v>
      </c>
      <c r="K100" s="26">
        <f>'Розпорядники 29.12.05'!K140</f>
        <v>1.5</v>
      </c>
      <c r="L100" s="26">
        <f>'Розпорядники 29.12.05'!L140</f>
        <v>5</v>
      </c>
      <c r="M100" s="26">
        <f>'Розпорядники 29.12.05'!M140</f>
        <v>0</v>
      </c>
      <c r="N100" s="26">
        <f>'Розпорядники 29.12.05'!N140</f>
        <v>616.1</v>
      </c>
    </row>
    <row r="101" spans="1:14" ht="15" customHeight="1">
      <c r="A101" s="302" t="s">
        <v>217</v>
      </c>
      <c r="B101" s="22" t="s">
        <v>221</v>
      </c>
      <c r="C101" s="26">
        <f>'Розпорядники 29.12.05'!C141</f>
        <v>59.8</v>
      </c>
      <c r="D101" s="26">
        <f>'Розпорядники 29.12.05'!D141</f>
        <v>59.8</v>
      </c>
      <c r="E101" s="26">
        <f>'Розпорядники 29.12.05'!E141</f>
        <v>30.8</v>
      </c>
      <c r="F101" s="26">
        <f>'Розпорядники 29.12.05'!F141</f>
        <v>14.3</v>
      </c>
      <c r="G101" s="26">
        <f>'Розпорядники 29.12.05'!G141</f>
        <v>0</v>
      </c>
      <c r="H101" s="26">
        <f>'Розпорядники 29.12.05'!H141</f>
        <v>2.2</v>
      </c>
      <c r="I101" s="26">
        <f>'Розпорядники 29.12.05'!I141</f>
        <v>2.2</v>
      </c>
      <c r="J101" s="26">
        <f>'Розпорядники 29.12.05'!J141</f>
        <v>0</v>
      </c>
      <c r="K101" s="26">
        <f>'Розпорядники 29.12.05'!K141</f>
        <v>0</v>
      </c>
      <c r="L101" s="26">
        <f>'Розпорядники 29.12.05'!L141</f>
        <v>0</v>
      </c>
      <c r="M101" s="26">
        <f>'Розпорядники 29.12.05'!M141</f>
        <v>0</v>
      </c>
      <c r="N101" s="26">
        <f>'Розпорядники 29.12.05'!N141</f>
        <v>62</v>
      </c>
    </row>
    <row r="102" spans="1:14" ht="21.75" customHeight="1">
      <c r="A102" s="302" t="s">
        <v>218</v>
      </c>
      <c r="B102" s="78" t="s">
        <v>222</v>
      </c>
      <c r="C102" s="26">
        <f>'Розпорядники 29.12.05'!C142</f>
        <v>962.2</v>
      </c>
      <c r="D102" s="26">
        <f>'Розпорядники 29.12.05'!D142</f>
        <v>962.2</v>
      </c>
      <c r="E102" s="26">
        <f>'Розпорядники 29.12.05'!E142</f>
        <v>600</v>
      </c>
      <c r="F102" s="26">
        <f>'Розпорядники 29.12.05'!F142</f>
        <v>109.2</v>
      </c>
      <c r="G102" s="26">
        <f>'Розпорядники 29.12.05'!G142</f>
        <v>0</v>
      </c>
      <c r="H102" s="26">
        <f>'Розпорядники 29.12.05'!H142</f>
        <v>30</v>
      </c>
      <c r="I102" s="26">
        <f>'Розпорядники 29.12.05'!I142</f>
        <v>22.8</v>
      </c>
      <c r="J102" s="26">
        <f>'Розпорядники 29.12.05'!J142</f>
        <v>7</v>
      </c>
      <c r="K102" s="26">
        <f>'Розпорядники 29.12.05'!K142</f>
        <v>1.5</v>
      </c>
      <c r="L102" s="26">
        <f>'Розпорядники 29.12.05'!L142</f>
        <v>7.2</v>
      </c>
      <c r="M102" s="26">
        <f>'Розпорядники 29.12.05'!M142</f>
        <v>0</v>
      </c>
      <c r="N102" s="26">
        <f>'Розпорядники 29.12.05'!N142</f>
        <v>992.2</v>
      </c>
    </row>
    <row r="103" spans="1:14" ht="13.5" customHeight="1">
      <c r="A103" s="302" t="s">
        <v>219</v>
      </c>
      <c r="B103" s="22" t="s">
        <v>223</v>
      </c>
      <c r="C103" s="26">
        <f>'Розпорядники 29.12.05'!C143</f>
        <v>1423.5</v>
      </c>
      <c r="D103" s="26">
        <f>'Розпорядники 29.12.05'!D143</f>
        <v>1423.5</v>
      </c>
      <c r="E103" s="26">
        <f>'Розпорядники 29.12.05'!E143</f>
        <v>1018.2</v>
      </c>
      <c r="F103" s="26">
        <f>'Розпорядники 29.12.05'!F143</f>
        <v>33.4</v>
      </c>
      <c r="G103" s="26">
        <f>'Розпорядники 29.12.05'!G143</f>
        <v>0</v>
      </c>
      <c r="H103" s="26">
        <f>'Розпорядники 29.12.05'!H143</f>
        <v>69</v>
      </c>
      <c r="I103" s="26">
        <f>'Розпорядники 29.12.05'!I143</f>
        <v>67</v>
      </c>
      <c r="J103" s="26">
        <f>'Розпорядники 29.12.05'!J143</f>
        <v>45</v>
      </c>
      <c r="K103" s="26">
        <f>'Розпорядники 29.12.05'!K143</f>
        <v>0</v>
      </c>
      <c r="L103" s="26">
        <f>'Розпорядники 29.12.05'!L143</f>
        <v>2</v>
      </c>
      <c r="M103" s="26">
        <f>'Розпорядники 29.12.05'!M143</f>
        <v>0</v>
      </c>
      <c r="N103" s="26">
        <f>'Розпорядники 29.12.05'!N143</f>
        <v>1492.5</v>
      </c>
    </row>
    <row r="104" spans="1:14" ht="14.25" customHeight="1">
      <c r="A104" s="302" t="s">
        <v>194</v>
      </c>
      <c r="B104" s="23" t="s">
        <v>196</v>
      </c>
      <c r="C104" s="26">
        <f>'Розпорядники 29.12.05'!C144</f>
        <v>217.4</v>
      </c>
      <c r="D104" s="26">
        <f>'Розпорядники 29.12.05'!D144</f>
        <v>217.4</v>
      </c>
      <c r="E104" s="26">
        <f>'Розпорядники 29.12.05'!E144</f>
        <v>126.8</v>
      </c>
      <c r="F104" s="26">
        <f>'Розпорядники 29.12.05'!F144</f>
        <v>0.8</v>
      </c>
      <c r="G104" s="26">
        <f>'Розпорядники 29.12.05'!G144</f>
        <v>0</v>
      </c>
      <c r="H104" s="26">
        <f>'Розпорядники 29.12.05'!H144</f>
        <v>0</v>
      </c>
      <c r="I104" s="26">
        <f>'Розпорядники 29.12.05'!I144</f>
        <v>0</v>
      </c>
      <c r="J104" s="26">
        <f>'Розпорядники 29.12.05'!J144</f>
        <v>0</v>
      </c>
      <c r="K104" s="26">
        <f>'Розпорядники 29.12.05'!K144</f>
        <v>0</v>
      </c>
      <c r="L104" s="26">
        <f>'Розпорядники 29.12.05'!L144</f>
        <v>0</v>
      </c>
      <c r="M104" s="26">
        <f>'Розпорядники 29.12.05'!M144</f>
        <v>0</v>
      </c>
      <c r="N104" s="26">
        <f>'Розпорядники 29.12.05'!N144</f>
        <v>217.4</v>
      </c>
    </row>
    <row r="105" spans="1:14" ht="48.75" customHeight="1" thickBot="1">
      <c r="A105" s="303" t="s">
        <v>296</v>
      </c>
      <c r="B105" s="323" t="s">
        <v>297</v>
      </c>
      <c r="C105" s="258">
        <f>'Розпорядники 29.12.05'!C147</f>
        <v>33.2</v>
      </c>
      <c r="D105" s="258">
        <f>'Розпорядники 29.12.05'!D147</f>
        <v>33.2</v>
      </c>
      <c r="E105" s="258">
        <f>'Розпорядники 29.12.05'!E147</f>
        <v>0</v>
      </c>
      <c r="F105" s="258">
        <f>'Розпорядники 29.12.05'!F147</f>
        <v>0</v>
      </c>
      <c r="G105" s="258">
        <f>'Розпорядники 29.12.05'!G147</f>
        <v>0</v>
      </c>
      <c r="H105" s="258">
        <f>'Розпорядники 29.12.05'!H147</f>
        <v>0</v>
      </c>
      <c r="I105" s="258">
        <f>'Розпорядники 29.12.05'!I147</f>
        <v>0</v>
      </c>
      <c r="J105" s="258">
        <f>'Розпорядники 29.12.05'!J147</f>
        <v>0</v>
      </c>
      <c r="K105" s="258">
        <f>'Розпорядники 29.12.05'!K147</f>
        <v>0</v>
      </c>
      <c r="L105" s="258">
        <f>'Розпорядники 29.12.05'!L147</f>
        <v>0</v>
      </c>
      <c r="M105" s="258">
        <f>'Розпорядники 29.12.05'!M147</f>
        <v>0</v>
      </c>
      <c r="N105" s="258">
        <f>'Розпорядники 29.12.05'!N147</f>
        <v>33.2</v>
      </c>
    </row>
    <row r="106" spans="1:14" ht="19.5" customHeight="1" thickBot="1">
      <c r="A106" s="53">
        <v>120000</v>
      </c>
      <c r="B106" s="19" t="s">
        <v>37</v>
      </c>
      <c r="C106" s="257">
        <f>SUM(C107:C108)</f>
        <v>180.2</v>
      </c>
      <c r="D106" s="257">
        <f aca="true" t="shared" si="5" ref="D106:N106">SUM(D107:D108)</f>
        <v>180.2</v>
      </c>
      <c r="E106" s="257">
        <f t="shared" si="5"/>
        <v>42.2</v>
      </c>
      <c r="F106" s="257">
        <f t="shared" si="5"/>
        <v>0</v>
      </c>
      <c r="G106" s="257">
        <f t="shared" si="5"/>
        <v>0</v>
      </c>
      <c r="H106" s="257">
        <f t="shared" si="5"/>
        <v>0</v>
      </c>
      <c r="I106" s="257">
        <f t="shared" si="5"/>
        <v>0</v>
      </c>
      <c r="J106" s="257">
        <f t="shared" si="5"/>
        <v>0</v>
      </c>
      <c r="K106" s="257">
        <f t="shared" si="5"/>
        <v>0</v>
      </c>
      <c r="L106" s="257">
        <f t="shared" si="5"/>
        <v>0</v>
      </c>
      <c r="M106" s="257">
        <f t="shared" si="5"/>
        <v>0</v>
      </c>
      <c r="N106" s="257">
        <f t="shared" si="5"/>
        <v>180.2</v>
      </c>
    </row>
    <row r="107" spans="1:14" ht="12.75">
      <c r="A107" s="304" t="s">
        <v>38</v>
      </c>
      <c r="B107" s="24" t="s">
        <v>93</v>
      </c>
      <c r="C107" s="45">
        <f>'Розпорядники 29.12.05'!C149</f>
        <v>60.2</v>
      </c>
      <c r="D107" s="45">
        <f>'Розпорядники 29.12.05'!D149</f>
        <v>60.2</v>
      </c>
      <c r="E107" s="45">
        <f>'Розпорядники 29.12.05'!E149</f>
        <v>42.2</v>
      </c>
      <c r="F107" s="45">
        <f>'Розпорядники 29.12.05'!F149</f>
        <v>0</v>
      </c>
      <c r="G107" s="45">
        <f>'Розпорядники 29.12.05'!G149</f>
        <v>0</v>
      </c>
      <c r="H107" s="45">
        <f>'Розпорядники 29.12.05'!H149</f>
        <v>0</v>
      </c>
      <c r="I107" s="45">
        <f>'Розпорядники 29.12.05'!I149</f>
        <v>0</v>
      </c>
      <c r="J107" s="45">
        <f>'Розпорядники 29.12.05'!J149</f>
        <v>0</v>
      </c>
      <c r="K107" s="45">
        <f>'Розпорядники 29.12.05'!K149</f>
        <v>0</v>
      </c>
      <c r="L107" s="45">
        <f>'Розпорядники 29.12.05'!L149</f>
        <v>0</v>
      </c>
      <c r="M107" s="45">
        <f>'Розпорядники 29.12.05'!M149</f>
        <v>0</v>
      </c>
      <c r="N107" s="45">
        <f>'Розпорядники 29.12.05'!N149</f>
        <v>60.2</v>
      </c>
    </row>
    <row r="108" spans="1:14" ht="13.5" thickBot="1">
      <c r="A108" s="311" t="s">
        <v>39</v>
      </c>
      <c r="B108" s="40" t="s">
        <v>94</v>
      </c>
      <c r="C108" s="44">
        <f>'Розпорядники 29.12.05'!C151</f>
        <v>120</v>
      </c>
      <c r="D108" s="44">
        <f>'Розпорядники 29.12.05'!D151</f>
        <v>120</v>
      </c>
      <c r="E108" s="44">
        <f>'Розпорядники 29.12.05'!E151</f>
        <v>0</v>
      </c>
      <c r="F108" s="44">
        <f>'Розпорядники 29.12.05'!F151</f>
        <v>0</v>
      </c>
      <c r="G108" s="44">
        <f>'Розпорядники 29.12.05'!G151</f>
        <v>0</v>
      </c>
      <c r="H108" s="44">
        <f>'Розпорядники 29.12.05'!H151</f>
        <v>0</v>
      </c>
      <c r="I108" s="44">
        <f>'Розпорядники 29.12.05'!I151</f>
        <v>0</v>
      </c>
      <c r="J108" s="44">
        <f>'Розпорядники 29.12.05'!J151</f>
        <v>0</v>
      </c>
      <c r="K108" s="44">
        <f>'Розпорядники 29.12.05'!K151</f>
        <v>0</v>
      </c>
      <c r="L108" s="44">
        <f>'Розпорядники 29.12.05'!L151</f>
        <v>0</v>
      </c>
      <c r="M108" s="44">
        <f>'Розпорядники 29.12.05'!M151</f>
        <v>0</v>
      </c>
      <c r="N108" s="44">
        <f>'Розпорядники 29.12.05'!N151</f>
        <v>120</v>
      </c>
    </row>
    <row r="109" spans="1:14" ht="19.5" customHeight="1" thickBot="1">
      <c r="A109" s="53">
        <v>130000</v>
      </c>
      <c r="B109" s="19" t="s">
        <v>40</v>
      </c>
      <c r="C109" s="271">
        <f>SUM(C110:C113)</f>
        <v>981.9</v>
      </c>
      <c r="D109" s="271">
        <f aca="true" t="shared" si="6" ref="D109:N109">SUM(D110:D113)</f>
        <v>981.9</v>
      </c>
      <c r="E109" s="271">
        <f t="shared" si="6"/>
        <v>596</v>
      </c>
      <c r="F109" s="271">
        <f t="shared" si="6"/>
        <v>114.3</v>
      </c>
      <c r="G109" s="271">
        <f t="shared" si="6"/>
        <v>0</v>
      </c>
      <c r="H109" s="271">
        <f t="shared" si="6"/>
        <v>94.4</v>
      </c>
      <c r="I109" s="271">
        <f t="shared" si="6"/>
        <v>89.4</v>
      </c>
      <c r="J109" s="271">
        <f t="shared" si="6"/>
        <v>14.1</v>
      </c>
      <c r="K109" s="271">
        <f t="shared" si="6"/>
        <v>25.8</v>
      </c>
      <c r="L109" s="271">
        <f t="shared" si="6"/>
        <v>5</v>
      </c>
      <c r="M109" s="271">
        <f t="shared" si="6"/>
        <v>0</v>
      </c>
      <c r="N109" s="271">
        <f t="shared" si="6"/>
        <v>1076.3</v>
      </c>
    </row>
    <row r="110" spans="1:14" ht="12.75">
      <c r="A110" s="304" t="s">
        <v>41</v>
      </c>
      <c r="B110" s="24" t="s">
        <v>341</v>
      </c>
      <c r="C110" s="41">
        <f>'Розпорядники 29.12.05'!C155</f>
        <v>23</v>
      </c>
      <c r="D110" s="41">
        <f>'Розпорядники 29.12.05'!D155</f>
        <v>23</v>
      </c>
      <c r="E110" s="41">
        <f>'Розпорядники 29.12.05'!E155</f>
        <v>0</v>
      </c>
      <c r="F110" s="41">
        <f>'Розпорядники 29.12.05'!F155</f>
        <v>0</v>
      </c>
      <c r="G110" s="41">
        <f>'Розпорядники 29.12.05'!G155</f>
        <v>0</v>
      </c>
      <c r="H110" s="41">
        <f>'Розпорядники 29.12.05'!H155</f>
        <v>0</v>
      </c>
      <c r="I110" s="41">
        <f>'Розпорядники 29.12.05'!I155</f>
        <v>0</v>
      </c>
      <c r="J110" s="41">
        <f>'Розпорядники 29.12.05'!J155</f>
        <v>0</v>
      </c>
      <c r="K110" s="41">
        <f>'Розпорядники 29.12.05'!K155</f>
        <v>0</v>
      </c>
      <c r="L110" s="41">
        <f>'Розпорядники 29.12.05'!L155</f>
        <v>0</v>
      </c>
      <c r="M110" s="41">
        <f>'Розпорядники 29.12.05'!M155</f>
        <v>0</v>
      </c>
      <c r="N110" s="41">
        <f>'Розпорядники 29.12.05'!N155</f>
        <v>23</v>
      </c>
    </row>
    <row r="111" spans="1:14" ht="12.75">
      <c r="A111" s="505" t="s">
        <v>42</v>
      </c>
      <c r="B111" s="15" t="s">
        <v>43</v>
      </c>
      <c r="C111" s="267"/>
      <c r="D111" s="267"/>
      <c r="E111" s="267"/>
      <c r="F111" s="267"/>
      <c r="G111" s="267"/>
      <c r="H111" s="267"/>
      <c r="I111" s="267"/>
      <c r="J111" s="267"/>
      <c r="K111" s="267"/>
      <c r="L111" s="267"/>
      <c r="M111" s="267"/>
      <c r="N111" s="267"/>
    </row>
    <row r="112" spans="1:14" ht="12.75">
      <c r="A112" s="504"/>
      <c r="B112" s="15" t="s">
        <v>44</v>
      </c>
      <c r="C112" s="26">
        <f>'Розпорядники 29.12.05'!C156</f>
        <v>834.1</v>
      </c>
      <c r="D112" s="26">
        <f>'Розпорядники 29.12.05'!D156</f>
        <v>834.1</v>
      </c>
      <c r="E112" s="26">
        <f>'Розпорядники 29.12.05'!E156</f>
        <v>533.4</v>
      </c>
      <c r="F112" s="26">
        <f>'Розпорядники 29.12.05'!F156</f>
        <v>85.1</v>
      </c>
      <c r="G112" s="26">
        <f>'Розпорядники 29.12.05'!G156</f>
        <v>0</v>
      </c>
      <c r="H112" s="26">
        <f>'Розпорядники 29.12.05'!H156</f>
        <v>94.4</v>
      </c>
      <c r="I112" s="26">
        <f>'Розпорядники 29.12.05'!I156</f>
        <v>89.4</v>
      </c>
      <c r="J112" s="26">
        <f>'Розпорядники 29.12.05'!J156</f>
        <v>14.1</v>
      </c>
      <c r="K112" s="26">
        <f>'Розпорядники 29.12.05'!K156</f>
        <v>25.8</v>
      </c>
      <c r="L112" s="26">
        <f>'Розпорядники 29.12.05'!L156</f>
        <v>5</v>
      </c>
      <c r="M112" s="26">
        <f>'Розпорядники 29.12.05'!M156</f>
        <v>0</v>
      </c>
      <c r="N112" s="26">
        <f>'Розпорядники 29.12.05'!N156</f>
        <v>928.5</v>
      </c>
    </row>
    <row r="113" spans="1:14" ht="13.5" thickBot="1">
      <c r="A113" s="297" t="s">
        <v>295</v>
      </c>
      <c r="B113" s="39" t="s">
        <v>81</v>
      </c>
      <c r="C113" s="258">
        <f>'Розпорядники 29.12.05'!C159</f>
        <v>124.8</v>
      </c>
      <c r="D113" s="258">
        <f>'Розпорядники 29.12.05'!D159</f>
        <v>124.8</v>
      </c>
      <c r="E113" s="258">
        <f>'Розпорядники 29.12.05'!E159</f>
        <v>62.6</v>
      </c>
      <c r="F113" s="258">
        <f>'Розпорядники 29.12.05'!F159</f>
        <v>29.2</v>
      </c>
      <c r="G113" s="258">
        <f>'Розпорядники 29.12.05'!G159</f>
        <v>0</v>
      </c>
      <c r="H113" s="258">
        <f>'Розпорядники 29.12.05'!H159</f>
        <v>0</v>
      </c>
      <c r="I113" s="258">
        <f>'Розпорядники 29.12.05'!I159</f>
        <v>0</v>
      </c>
      <c r="J113" s="258">
        <f>'Розпорядники 29.12.05'!J159</f>
        <v>0</v>
      </c>
      <c r="K113" s="258">
        <f>'Розпорядники 29.12.05'!K159</f>
        <v>0</v>
      </c>
      <c r="L113" s="258">
        <f>'Розпорядники 29.12.05'!L159</f>
        <v>0</v>
      </c>
      <c r="M113" s="258">
        <f>'Розпорядники 29.12.05'!M159</f>
        <v>0</v>
      </c>
      <c r="N113" s="258">
        <f>'Розпорядники 29.12.05'!N159</f>
        <v>124.8</v>
      </c>
    </row>
    <row r="114" spans="1:14" ht="19.5" customHeight="1" thickBot="1">
      <c r="A114" s="306">
        <v>150000</v>
      </c>
      <c r="B114" s="6" t="s">
        <v>45</v>
      </c>
      <c r="C114" s="271">
        <f>SUM(C115:C116)</f>
        <v>0</v>
      </c>
      <c r="D114" s="271">
        <f aca="true" t="shared" si="7" ref="D114:N114">SUM(D115:D116)</f>
        <v>0</v>
      </c>
      <c r="E114" s="271">
        <f t="shared" si="7"/>
        <v>0</v>
      </c>
      <c r="F114" s="271">
        <f t="shared" si="7"/>
        <v>0</v>
      </c>
      <c r="G114" s="271">
        <f t="shared" si="7"/>
        <v>0</v>
      </c>
      <c r="H114" s="271">
        <f t="shared" si="7"/>
        <v>7000</v>
      </c>
      <c r="I114" s="271">
        <f t="shared" si="7"/>
        <v>0</v>
      </c>
      <c r="J114" s="271">
        <f t="shared" si="7"/>
        <v>0</v>
      </c>
      <c r="K114" s="271">
        <f t="shared" si="7"/>
        <v>0</v>
      </c>
      <c r="L114" s="271">
        <f t="shared" si="7"/>
        <v>7000</v>
      </c>
      <c r="M114" s="271">
        <f t="shared" si="7"/>
        <v>7000</v>
      </c>
      <c r="N114" s="271">
        <f t="shared" si="7"/>
        <v>7000</v>
      </c>
    </row>
    <row r="115" spans="1:14" ht="13.5" thickBot="1">
      <c r="A115" s="305" t="s">
        <v>46</v>
      </c>
      <c r="B115" s="21" t="s">
        <v>47</v>
      </c>
      <c r="C115" s="41">
        <f>'Розпорядники 29.12.05'!C161</f>
        <v>0</v>
      </c>
      <c r="D115" s="41">
        <f>'Розпорядники 29.12.05'!D161</f>
        <v>0</v>
      </c>
      <c r="E115" s="41">
        <f>'Розпорядники 29.12.05'!E161</f>
        <v>0</v>
      </c>
      <c r="F115" s="41">
        <f>'Розпорядники 29.12.05'!F161</f>
        <v>0</v>
      </c>
      <c r="G115" s="41">
        <f>'Розпорядники 29.12.05'!G161</f>
        <v>0</v>
      </c>
      <c r="H115" s="41">
        <f>'Розпорядники 29.12.05'!H161</f>
        <v>7000</v>
      </c>
      <c r="I115" s="41">
        <f>'Розпорядники 29.12.05'!I161</f>
        <v>0</v>
      </c>
      <c r="J115" s="41">
        <f>'Розпорядники 29.12.05'!J161</f>
        <v>0</v>
      </c>
      <c r="K115" s="41">
        <f>'Розпорядники 29.12.05'!K161</f>
        <v>0</v>
      </c>
      <c r="L115" s="41">
        <f>'Розпорядники 29.12.05'!L161</f>
        <v>7000</v>
      </c>
      <c r="M115" s="41">
        <f>'Розпорядники 29.12.05'!M161</f>
        <v>7000</v>
      </c>
      <c r="N115" s="41">
        <f>'Розпорядники 29.12.05'!N161</f>
        <v>7000</v>
      </c>
    </row>
    <row r="116" spans="1:14" ht="84" customHeight="1" hidden="1" thickBot="1">
      <c r="A116" s="309" t="s">
        <v>133</v>
      </c>
      <c r="B116" s="324" t="s">
        <v>365</v>
      </c>
      <c r="C116" s="267">
        <f>'Розпорядники 29.12.05'!C171</f>
        <v>0</v>
      </c>
      <c r="D116" s="267">
        <f>'Розпорядники 29.12.05'!D171</f>
        <v>0</v>
      </c>
      <c r="E116" s="267">
        <f>'Розпорядники 29.12.05'!E171</f>
        <v>0</v>
      </c>
      <c r="F116" s="267">
        <f>'Розпорядники 29.12.05'!F171</f>
        <v>0</v>
      </c>
      <c r="G116" s="267">
        <f>'Розпорядники 29.12.05'!G171</f>
        <v>0</v>
      </c>
      <c r="H116" s="267">
        <f>'Розпорядники 29.12.05'!H171</f>
        <v>0</v>
      </c>
      <c r="I116" s="267">
        <f>'Розпорядники 29.12.05'!I171</f>
        <v>0</v>
      </c>
      <c r="J116" s="267">
        <f>'Розпорядники 29.12.05'!J171</f>
        <v>0</v>
      </c>
      <c r="K116" s="267">
        <f>'Розпорядники 29.12.05'!K171</f>
        <v>0</v>
      </c>
      <c r="L116" s="267">
        <f>'Розпорядники 29.12.05'!L171</f>
        <v>0</v>
      </c>
      <c r="M116" s="267">
        <f>'Розпорядники 29.12.05'!M171</f>
        <v>0</v>
      </c>
      <c r="N116" s="267">
        <f>'Розпорядники 29.12.05'!N171</f>
        <v>0</v>
      </c>
    </row>
    <row r="117" spans="1:14" ht="12.75">
      <c r="A117" s="312">
        <v>160000</v>
      </c>
      <c r="B117" s="11" t="s">
        <v>342</v>
      </c>
      <c r="C117" s="45"/>
      <c r="D117" s="48"/>
      <c r="E117" s="45"/>
      <c r="F117" s="259"/>
      <c r="G117" s="48"/>
      <c r="H117" s="45"/>
      <c r="I117" s="48"/>
      <c r="J117" s="45"/>
      <c r="K117" s="259"/>
      <c r="L117" s="45"/>
      <c r="M117" s="45"/>
      <c r="N117" s="259"/>
    </row>
    <row r="118" spans="1:14" ht="13.5" thickBot="1">
      <c r="A118" s="306"/>
      <c r="B118" s="6" t="s">
        <v>111</v>
      </c>
      <c r="C118" s="257">
        <f>SUM(C119+C120)</f>
        <v>200</v>
      </c>
      <c r="D118" s="257">
        <f aca="true" t="shared" si="8" ref="D118:N118">SUM(D119+D120)</f>
        <v>200</v>
      </c>
      <c r="E118" s="257">
        <f t="shared" si="8"/>
        <v>0</v>
      </c>
      <c r="F118" s="257">
        <f t="shared" si="8"/>
        <v>0</v>
      </c>
      <c r="G118" s="257">
        <f t="shared" si="8"/>
        <v>0</v>
      </c>
      <c r="H118" s="257">
        <f t="shared" si="8"/>
        <v>0</v>
      </c>
      <c r="I118" s="257">
        <f t="shared" si="8"/>
        <v>0</v>
      </c>
      <c r="J118" s="257">
        <f t="shared" si="8"/>
        <v>0</v>
      </c>
      <c r="K118" s="257">
        <f t="shared" si="8"/>
        <v>0</v>
      </c>
      <c r="L118" s="257">
        <f t="shared" si="8"/>
        <v>0</v>
      </c>
      <c r="M118" s="257">
        <f t="shared" si="8"/>
        <v>0</v>
      </c>
      <c r="N118" s="257">
        <f t="shared" si="8"/>
        <v>200</v>
      </c>
    </row>
    <row r="119" spans="1:14" ht="13.5" thickBot="1">
      <c r="A119" s="305" t="s">
        <v>138</v>
      </c>
      <c r="B119" s="8" t="s">
        <v>112</v>
      </c>
      <c r="C119" s="45">
        <f>'Розпорядники 29.12.05'!C175</f>
        <v>200</v>
      </c>
      <c r="D119" s="45">
        <f>'Розпорядники 29.12.05'!D175</f>
        <v>200</v>
      </c>
      <c r="E119" s="45">
        <f>'Розпорядники 29.12.05'!E175</f>
        <v>0</v>
      </c>
      <c r="F119" s="45">
        <f>'Розпорядники 29.12.05'!F175</f>
        <v>0</v>
      </c>
      <c r="G119" s="45">
        <f>'Розпорядники 29.12.05'!G175</f>
        <v>0</v>
      </c>
      <c r="H119" s="45">
        <f>'Розпорядники 29.12.05'!H175</f>
        <v>0</v>
      </c>
      <c r="I119" s="45">
        <f>'Розпорядники 29.12.05'!I175</f>
        <v>0</v>
      </c>
      <c r="J119" s="45">
        <f>'Розпорядники 29.12.05'!J175</f>
        <v>0</v>
      </c>
      <c r="K119" s="45">
        <f>'Розпорядники 29.12.05'!K175</f>
        <v>0</v>
      </c>
      <c r="L119" s="45">
        <f>'Розпорядники 29.12.05'!L175</f>
        <v>0</v>
      </c>
      <c r="M119" s="45">
        <f>'Розпорядники 29.12.05'!M175</f>
        <v>0</v>
      </c>
      <c r="N119" s="45">
        <f>'Розпорядники 29.12.05'!N175</f>
        <v>200</v>
      </c>
    </row>
    <row r="120" spans="1:14" ht="13.5" hidden="1" thickBot="1">
      <c r="A120" s="302" t="s">
        <v>181</v>
      </c>
      <c r="B120" s="15" t="s">
        <v>182</v>
      </c>
      <c r="C120" s="44">
        <f>'Розпорядники 29.12.05'!C177</f>
        <v>0</v>
      </c>
      <c r="D120" s="44">
        <f>'Розпорядники 29.12.05'!D177</f>
        <v>0</v>
      </c>
      <c r="E120" s="44">
        <f>'Розпорядники 29.12.05'!E177</f>
        <v>0</v>
      </c>
      <c r="F120" s="44">
        <f>'Розпорядники 29.12.05'!F177</f>
        <v>0</v>
      </c>
      <c r="G120" s="44">
        <f>'Розпорядники 29.12.05'!G177</f>
        <v>0</v>
      </c>
      <c r="H120" s="44">
        <f>'Розпорядники 29.12.05'!H177</f>
        <v>0</v>
      </c>
      <c r="I120" s="44">
        <f>'Розпорядники 29.12.05'!I177</f>
        <v>0</v>
      </c>
      <c r="J120" s="44">
        <f>'Розпорядники 29.12.05'!J177</f>
        <v>0</v>
      </c>
      <c r="K120" s="44">
        <f>'Розпорядники 29.12.05'!K177</f>
        <v>0</v>
      </c>
      <c r="L120" s="44">
        <f>'Розпорядники 29.12.05'!L177</f>
        <v>0</v>
      </c>
      <c r="M120" s="44">
        <f>'Розпорядники 29.12.05'!M177</f>
        <v>0</v>
      </c>
      <c r="N120" s="44">
        <f>'Розпорядники 29.12.05'!N177</f>
        <v>0</v>
      </c>
    </row>
    <row r="121" spans="1:14" ht="19.5" customHeight="1" thickBot="1">
      <c r="A121" s="53">
        <v>170000</v>
      </c>
      <c r="B121" s="19" t="s">
        <v>343</v>
      </c>
      <c r="C121" s="254">
        <f>C123+C127+C124</f>
        <v>1882.5</v>
      </c>
      <c r="D121" s="254">
        <f>D123+D127+D124</f>
        <v>1882.5</v>
      </c>
      <c r="E121" s="254">
        <f aca="true" t="shared" si="9" ref="E121:N121">E123+E127+E124</f>
        <v>0</v>
      </c>
      <c r="F121" s="254">
        <f t="shared" si="9"/>
        <v>0</v>
      </c>
      <c r="G121" s="254">
        <f t="shared" si="9"/>
        <v>0</v>
      </c>
      <c r="H121" s="254">
        <f t="shared" si="9"/>
        <v>1200</v>
      </c>
      <c r="I121" s="254">
        <f t="shared" si="9"/>
        <v>450</v>
      </c>
      <c r="J121" s="254">
        <f t="shared" si="9"/>
        <v>0</v>
      </c>
      <c r="K121" s="254">
        <f t="shared" si="9"/>
        <v>0</v>
      </c>
      <c r="L121" s="254">
        <f t="shared" si="9"/>
        <v>750</v>
      </c>
      <c r="M121" s="254">
        <f t="shared" si="9"/>
        <v>0</v>
      </c>
      <c r="N121" s="254">
        <f t="shared" si="9"/>
        <v>3082.5</v>
      </c>
    </row>
    <row r="122" spans="1:14" ht="12.75">
      <c r="A122" s="307" t="s">
        <v>48</v>
      </c>
      <c r="B122" s="8" t="s">
        <v>270</v>
      </c>
      <c r="C122" s="45"/>
      <c r="D122" s="45"/>
      <c r="E122" s="45"/>
      <c r="F122" s="45"/>
      <c r="G122" s="45"/>
      <c r="H122" s="45"/>
      <c r="I122" s="45"/>
      <c r="J122" s="45"/>
      <c r="K122" s="45"/>
      <c r="L122" s="45"/>
      <c r="M122" s="45"/>
      <c r="N122" s="45"/>
    </row>
    <row r="123" spans="1:14" s="15" customFormat="1" ht="12.75">
      <c r="A123" s="302"/>
      <c r="B123" s="15" t="s">
        <v>344</v>
      </c>
      <c r="C123" s="26">
        <f>'Розпорядники 29.12.05'!C181</f>
        <v>1711.5</v>
      </c>
      <c r="D123" s="26">
        <f>'Розпорядники 29.12.05'!D181</f>
        <v>1711.5</v>
      </c>
      <c r="E123" s="26">
        <f>'Розпорядники 29.12.05'!E181</f>
        <v>0</v>
      </c>
      <c r="F123" s="26">
        <f>'Розпорядники 29.12.05'!F181</f>
        <v>0</v>
      </c>
      <c r="G123" s="26">
        <f>'Розпорядники 29.12.05'!G181</f>
        <v>0</v>
      </c>
      <c r="H123" s="26">
        <f>'Розпорядники 29.12.05'!H181</f>
        <v>0</v>
      </c>
      <c r="I123" s="26">
        <f>'Розпорядники 29.12.05'!I181</f>
        <v>0</v>
      </c>
      <c r="J123" s="26">
        <f>'Розпорядники 29.12.05'!J181</f>
        <v>0</v>
      </c>
      <c r="K123" s="26">
        <f>'Розпорядники 29.12.05'!K181</f>
        <v>0</v>
      </c>
      <c r="L123" s="26">
        <f>'Розпорядники 29.12.05'!L181</f>
        <v>0</v>
      </c>
      <c r="M123" s="26">
        <f>'Розпорядники 29.12.05'!M181</f>
        <v>0</v>
      </c>
      <c r="N123" s="26">
        <f>'Розпорядники 29.12.05'!N181</f>
        <v>1711.5</v>
      </c>
    </row>
    <row r="124" spans="1:14" s="15" customFormat="1" ht="22.5">
      <c r="A124" s="378" t="s">
        <v>277</v>
      </c>
      <c r="B124" s="379" t="s">
        <v>278</v>
      </c>
      <c r="C124" s="26">
        <f>'Розпорядники 29.12.05'!C182</f>
        <v>171</v>
      </c>
      <c r="D124" s="26">
        <f>'Розпорядники 29.12.05'!D182</f>
        <v>171</v>
      </c>
      <c r="E124" s="26">
        <f>'Розпорядники 29.12.05'!E182</f>
        <v>0</v>
      </c>
      <c r="F124" s="26">
        <f>'Розпорядники 29.12.05'!F182</f>
        <v>0</v>
      </c>
      <c r="G124" s="26">
        <f>'Розпорядники 29.12.05'!G182</f>
        <v>0</v>
      </c>
      <c r="H124" s="26">
        <f>'Розпорядники 29.12.05'!H182</f>
        <v>0</v>
      </c>
      <c r="I124" s="26">
        <f>'Розпорядники 29.12.05'!I182</f>
        <v>0</v>
      </c>
      <c r="J124" s="26">
        <f>'Розпорядники 29.12.05'!J182</f>
        <v>0</v>
      </c>
      <c r="K124" s="26">
        <f>'Розпорядники 29.12.05'!K182</f>
        <v>0</v>
      </c>
      <c r="L124" s="26">
        <f>'Розпорядники 29.12.05'!L182</f>
        <v>0</v>
      </c>
      <c r="M124" s="26">
        <f>'Розпорядники 29.12.05'!M182</f>
        <v>0</v>
      </c>
      <c r="N124" s="26">
        <f>'Розпорядники 29.12.05'!N182</f>
        <v>171</v>
      </c>
    </row>
    <row r="125" spans="1:14" ht="12.75">
      <c r="A125" s="305" t="s">
        <v>95</v>
      </c>
      <c r="B125" s="18" t="s">
        <v>114</v>
      </c>
      <c r="C125" s="25"/>
      <c r="D125" s="25"/>
      <c r="E125" s="25"/>
      <c r="F125" s="25"/>
      <c r="G125" s="25"/>
      <c r="H125" s="25"/>
      <c r="I125" s="25"/>
      <c r="J125" s="25"/>
      <c r="K125" s="25"/>
      <c r="L125" s="25"/>
      <c r="M125" s="25"/>
      <c r="N125" s="25"/>
    </row>
    <row r="126" spans="1:14" ht="12.75">
      <c r="A126" s="305"/>
      <c r="B126" s="18" t="s">
        <v>345</v>
      </c>
      <c r="C126" s="26"/>
      <c r="D126" s="26"/>
      <c r="E126" s="26"/>
      <c r="F126" s="26"/>
      <c r="G126" s="26"/>
      <c r="H126" s="26"/>
      <c r="I126" s="26"/>
      <c r="J126" s="26"/>
      <c r="K126" s="26"/>
      <c r="L126" s="26"/>
      <c r="M126" s="26"/>
      <c r="N126" s="26"/>
    </row>
    <row r="127" spans="1:14" ht="13.5" thickBot="1">
      <c r="A127" s="303"/>
      <c r="B127" s="38" t="s">
        <v>96</v>
      </c>
      <c r="C127" s="44">
        <f>'Розпорядники 29.12.05'!C185</f>
        <v>0</v>
      </c>
      <c r="D127" s="44">
        <f>'Розпорядники 29.12.05'!D185</f>
        <v>0</v>
      </c>
      <c r="E127" s="44">
        <f>'Розпорядники 29.12.05'!E185</f>
        <v>0</v>
      </c>
      <c r="F127" s="44">
        <f>'Розпорядники 29.12.05'!F185</f>
        <v>0</v>
      </c>
      <c r="G127" s="44">
        <f>'Розпорядники 29.12.05'!G185</f>
        <v>0</v>
      </c>
      <c r="H127" s="44">
        <f>'Розпорядники 29.12.05'!H185</f>
        <v>1200</v>
      </c>
      <c r="I127" s="44">
        <f>'Розпорядники 29.12.05'!I185</f>
        <v>450</v>
      </c>
      <c r="J127" s="44">
        <f>'Розпорядники 29.12.05'!J185</f>
        <v>0</v>
      </c>
      <c r="K127" s="44">
        <f>'Розпорядники 29.12.05'!K185</f>
        <v>0</v>
      </c>
      <c r="L127" s="44">
        <f>'Розпорядники 29.12.05'!L185</f>
        <v>750</v>
      </c>
      <c r="M127" s="44">
        <f>'Розпорядники 29.12.05'!M185</f>
        <v>0</v>
      </c>
      <c r="N127" s="44">
        <f>'Розпорядники 29.12.05'!N185</f>
        <v>1200</v>
      </c>
    </row>
    <row r="128" spans="1:14" ht="26.25" thickBot="1">
      <c r="A128" s="53" t="s">
        <v>197</v>
      </c>
      <c r="B128" s="52" t="s">
        <v>199</v>
      </c>
      <c r="C128" s="254">
        <f>C129</f>
        <v>10</v>
      </c>
      <c r="D128" s="254">
        <f aca="true" t="shared" si="10" ref="D128:N128">D129</f>
        <v>10</v>
      </c>
      <c r="E128" s="254">
        <f t="shared" si="10"/>
        <v>0</v>
      </c>
      <c r="F128" s="254">
        <f t="shared" si="10"/>
        <v>0</v>
      </c>
      <c r="G128" s="254">
        <f t="shared" si="10"/>
        <v>0</v>
      </c>
      <c r="H128" s="254">
        <f t="shared" si="10"/>
        <v>0</v>
      </c>
      <c r="I128" s="254">
        <f t="shared" si="10"/>
        <v>0</v>
      </c>
      <c r="J128" s="254">
        <f t="shared" si="10"/>
        <v>0</v>
      </c>
      <c r="K128" s="254">
        <f t="shared" si="10"/>
        <v>0</v>
      </c>
      <c r="L128" s="254">
        <f t="shared" si="10"/>
        <v>0</v>
      </c>
      <c r="M128" s="254">
        <f t="shared" si="10"/>
        <v>0</v>
      </c>
      <c r="N128" s="254">
        <f t="shared" si="10"/>
        <v>10</v>
      </c>
    </row>
    <row r="129" spans="1:14" ht="13.5" thickBot="1">
      <c r="A129" s="305" t="s">
        <v>183</v>
      </c>
      <c r="B129" s="8" t="s">
        <v>184</v>
      </c>
      <c r="C129" s="267">
        <f>'Розпорядники 29.12.05'!C188</f>
        <v>10</v>
      </c>
      <c r="D129" s="267">
        <f>'Розпорядники 29.12.05'!D188</f>
        <v>10</v>
      </c>
      <c r="E129" s="267">
        <f>'Розпорядники 29.12.05'!E188</f>
        <v>0</v>
      </c>
      <c r="F129" s="267">
        <f>'Розпорядники 29.12.05'!F188</f>
        <v>0</v>
      </c>
      <c r="G129" s="267">
        <f>'Розпорядники 29.12.05'!G188</f>
        <v>0</v>
      </c>
      <c r="H129" s="267">
        <f>'Розпорядники 29.12.05'!H188</f>
        <v>0</v>
      </c>
      <c r="I129" s="267">
        <f>'Розпорядники 29.12.05'!I188</f>
        <v>0</v>
      </c>
      <c r="J129" s="267">
        <f>'Розпорядники 29.12.05'!J188</f>
        <v>0</v>
      </c>
      <c r="K129" s="267">
        <f>'Розпорядники 29.12.05'!K188</f>
        <v>0</v>
      </c>
      <c r="L129" s="267">
        <f>'Розпорядники 29.12.05'!L188</f>
        <v>0</v>
      </c>
      <c r="M129" s="267">
        <f>'Розпорядники 29.12.05'!M188</f>
        <v>0</v>
      </c>
      <c r="N129" s="267">
        <f>'Розпорядники 29.12.05'!N188</f>
        <v>10</v>
      </c>
    </row>
    <row r="130" spans="1:14" ht="13.5" hidden="1" thickBot="1">
      <c r="A130" s="53" t="s">
        <v>198</v>
      </c>
      <c r="B130" s="52" t="s">
        <v>186</v>
      </c>
      <c r="C130" s="254">
        <f>C131</f>
        <v>0</v>
      </c>
      <c r="D130" s="254">
        <f aca="true" t="shared" si="11" ref="D130:N130">D131</f>
        <v>0</v>
      </c>
      <c r="E130" s="254">
        <f t="shared" si="11"/>
        <v>0</v>
      </c>
      <c r="F130" s="254">
        <f t="shared" si="11"/>
        <v>0</v>
      </c>
      <c r="G130" s="254">
        <f t="shared" si="11"/>
        <v>0</v>
      </c>
      <c r="H130" s="254">
        <f t="shared" si="11"/>
        <v>0</v>
      </c>
      <c r="I130" s="254">
        <f t="shared" si="11"/>
        <v>0</v>
      </c>
      <c r="J130" s="254">
        <f t="shared" si="11"/>
        <v>0</v>
      </c>
      <c r="K130" s="254">
        <f t="shared" si="11"/>
        <v>0</v>
      </c>
      <c r="L130" s="254">
        <f t="shared" si="11"/>
        <v>0</v>
      </c>
      <c r="M130" s="254">
        <f t="shared" si="11"/>
        <v>0</v>
      </c>
      <c r="N130" s="254">
        <f t="shared" si="11"/>
        <v>0</v>
      </c>
    </row>
    <row r="131" spans="1:14" ht="13.5" hidden="1" thickBot="1">
      <c r="A131" s="308" t="s">
        <v>185</v>
      </c>
      <c r="B131" s="13" t="s">
        <v>186</v>
      </c>
      <c r="C131" s="267">
        <f>'Розпорядники 29.12.05'!C191</f>
        <v>0</v>
      </c>
      <c r="D131" s="267">
        <f>'Розпорядники 29.12.05'!D191</f>
        <v>0</v>
      </c>
      <c r="E131" s="267">
        <f>'Розпорядники 29.12.05'!E191</f>
        <v>0</v>
      </c>
      <c r="F131" s="267">
        <f>'Розпорядники 29.12.05'!F191</f>
        <v>0</v>
      </c>
      <c r="G131" s="267">
        <f>'Розпорядники 29.12.05'!G191</f>
        <v>0</v>
      </c>
      <c r="H131" s="267">
        <f>'Розпорядники 29.12.05'!H191</f>
        <v>0</v>
      </c>
      <c r="I131" s="267">
        <f>'Розпорядники 29.12.05'!I191</f>
        <v>0</v>
      </c>
      <c r="J131" s="267">
        <f>'Розпорядники 29.12.05'!J191</f>
        <v>0</v>
      </c>
      <c r="K131" s="267">
        <f>'Розпорядники 29.12.05'!K191</f>
        <v>0</v>
      </c>
      <c r="L131" s="267">
        <f>'Розпорядники 29.12.05'!L191</f>
        <v>0</v>
      </c>
      <c r="M131" s="267">
        <f>'Розпорядники 29.12.05'!M191</f>
        <v>0</v>
      </c>
      <c r="N131" s="267">
        <f>'Розпорядники 29.12.05'!N191</f>
        <v>0</v>
      </c>
    </row>
    <row r="132" spans="1:14" ht="12.75">
      <c r="A132" s="312" t="s">
        <v>159</v>
      </c>
      <c r="B132" s="11" t="s">
        <v>160</v>
      </c>
      <c r="C132" s="45"/>
      <c r="D132" s="48"/>
      <c r="E132" s="45"/>
      <c r="F132" s="48"/>
      <c r="G132" s="45"/>
      <c r="H132" s="48"/>
      <c r="I132" s="45"/>
      <c r="J132" s="48"/>
      <c r="K132" s="45"/>
      <c r="L132" s="48"/>
      <c r="M132" s="45"/>
      <c r="N132" s="259"/>
    </row>
    <row r="133" spans="1:14" ht="13.5" thickBot="1">
      <c r="A133" s="306"/>
      <c r="B133" s="6" t="s">
        <v>161</v>
      </c>
      <c r="C133" s="257">
        <f>C135</f>
        <v>60</v>
      </c>
      <c r="D133" s="257">
        <f aca="true" t="shared" si="12" ref="D133:N133">D135</f>
        <v>60</v>
      </c>
      <c r="E133" s="257">
        <f t="shared" si="12"/>
        <v>0</v>
      </c>
      <c r="F133" s="257">
        <f t="shared" si="12"/>
        <v>0</v>
      </c>
      <c r="G133" s="257">
        <f t="shared" si="12"/>
        <v>0</v>
      </c>
      <c r="H133" s="257">
        <f t="shared" si="12"/>
        <v>0</v>
      </c>
      <c r="I133" s="257">
        <f t="shared" si="12"/>
        <v>0</v>
      </c>
      <c r="J133" s="257">
        <f t="shared" si="12"/>
        <v>0</v>
      </c>
      <c r="K133" s="257">
        <f t="shared" si="12"/>
        <v>0</v>
      </c>
      <c r="L133" s="257">
        <f t="shared" si="12"/>
        <v>0</v>
      </c>
      <c r="M133" s="257">
        <f t="shared" si="12"/>
        <v>0</v>
      </c>
      <c r="N133" s="257">
        <f t="shared" si="12"/>
        <v>60</v>
      </c>
    </row>
    <row r="134" spans="1:14" ht="12.75">
      <c r="A134" s="305" t="s">
        <v>162</v>
      </c>
      <c r="B134" s="8" t="s">
        <v>163</v>
      </c>
      <c r="C134" s="267"/>
      <c r="D134" s="35"/>
      <c r="E134" s="267"/>
      <c r="F134" s="35"/>
      <c r="G134" s="267"/>
      <c r="H134" s="35"/>
      <c r="I134" s="267"/>
      <c r="J134" s="35"/>
      <c r="K134" s="267"/>
      <c r="L134" s="35"/>
      <c r="M134" s="267"/>
      <c r="N134" s="263"/>
    </row>
    <row r="135" spans="1:14" ht="13.5" thickBot="1">
      <c r="A135" s="302"/>
      <c r="B135" s="15" t="s">
        <v>164</v>
      </c>
      <c r="C135" s="26">
        <f>'Розпорядники 29.12.05'!C196</f>
        <v>60</v>
      </c>
      <c r="D135" s="26">
        <f>'Розпорядники 29.12.05'!D196</f>
        <v>60</v>
      </c>
      <c r="E135" s="26">
        <f>'Розпорядники 29.12.05'!E196</f>
        <v>0</v>
      </c>
      <c r="F135" s="26">
        <f>'Розпорядники 29.12.05'!F196</f>
        <v>0</v>
      </c>
      <c r="G135" s="26">
        <f>'Розпорядники 29.12.05'!G196</f>
        <v>0</v>
      </c>
      <c r="H135" s="26">
        <f>'Розпорядники 29.12.05'!H196</f>
        <v>0</v>
      </c>
      <c r="I135" s="26">
        <f>'Розпорядники 29.12.05'!I196</f>
        <v>0</v>
      </c>
      <c r="J135" s="26">
        <f>'Розпорядники 29.12.05'!J196</f>
        <v>0</v>
      </c>
      <c r="K135" s="26">
        <f>'Розпорядники 29.12.05'!K196</f>
        <v>0</v>
      </c>
      <c r="L135" s="26">
        <f>'Розпорядники 29.12.05'!L196</f>
        <v>0</v>
      </c>
      <c r="M135" s="26">
        <f>'Розпорядники 29.12.05'!M196</f>
        <v>0</v>
      </c>
      <c r="N135" s="26">
        <f>'Розпорядники 29.12.05'!N196</f>
        <v>60</v>
      </c>
    </row>
    <row r="136" spans="1:14" ht="13.5" hidden="1" thickBot="1">
      <c r="A136" s="53" t="s">
        <v>140</v>
      </c>
      <c r="B136" s="19" t="s">
        <v>141</v>
      </c>
      <c r="C136" s="255">
        <f>C137</f>
        <v>0</v>
      </c>
      <c r="D136" s="255">
        <f aca="true" t="shared" si="13" ref="D136:I136">D137</f>
        <v>0</v>
      </c>
      <c r="E136" s="255">
        <f t="shared" si="13"/>
        <v>0</v>
      </c>
      <c r="F136" s="255">
        <f t="shared" si="13"/>
        <v>0</v>
      </c>
      <c r="G136" s="255">
        <f t="shared" si="13"/>
        <v>0</v>
      </c>
      <c r="H136" s="255">
        <f t="shared" si="13"/>
        <v>0</v>
      </c>
      <c r="I136" s="255">
        <f t="shared" si="13"/>
        <v>0</v>
      </c>
      <c r="J136" s="255">
        <f>J137</f>
        <v>0</v>
      </c>
      <c r="K136" s="255">
        <f>K137</f>
        <v>0</v>
      </c>
      <c r="L136" s="255">
        <f>L137</f>
        <v>0</v>
      </c>
      <c r="M136" s="255">
        <f>M137</f>
        <v>0</v>
      </c>
      <c r="N136" s="255">
        <f>N137</f>
        <v>0</v>
      </c>
    </row>
    <row r="137" spans="1:14" ht="13.5" hidden="1" thickBot="1">
      <c r="A137" s="308" t="s">
        <v>142</v>
      </c>
      <c r="B137" s="13" t="s">
        <v>143</v>
      </c>
      <c r="C137" s="255">
        <f>'Розпорядники 29.12.05'!C199</f>
        <v>0</v>
      </c>
      <c r="D137" s="255">
        <f>'Розпорядники 29.12.05'!D199</f>
        <v>0</v>
      </c>
      <c r="E137" s="255">
        <f>'Розпорядники 29.12.05'!E199</f>
        <v>0</v>
      </c>
      <c r="F137" s="255">
        <f>'Розпорядники 29.12.05'!F199</f>
        <v>0</v>
      </c>
      <c r="G137" s="255">
        <f>'Розпорядники 29.12.05'!G199</f>
        <v>0</v>
      </c>
      <c r="H137" s="255">
        <f>'Розпорядники 29.12.05'!H199</f>
        <v>0</v>
      </c>
      <c r="I137" s="255">
        <f>'Розпорядники 29.12.05'!I199</f>
        <v>0</v>
      </c>
      <c r="J137" s="255">
        <f>'Розпорядники 29.12.05'!J199</f>
        <v>0</v>
      </c>
      <c r="K137" s="255">
        <f>'Розпорядники 29.12.05'!K199</f>
        <v>0</v>
      </c>
      <c r="L137" s="255">
        <f>'Розпорядники 29.12.05'!L199</f>
        <v>0</v>
      </c>
      <c r="M137" s="255">
        <f>'Розпорядники 29.12.05'!M199</f>
        <v>0</v>
      </c>
      <c r="N137" s="255">
        <f>'Розпорядники 29.12.05'!N199</f>
        <v>0</v>
      </c>
    </row>
    <row r="138" spans="1:14" ht="19.5" customHeight="1" thickBot="1">
      <c r="A138" s="53">
        <v>240000</v>
      </c>
      <c r="B138" s="19" t="s">
        <v>116</v>
      </c>
      <c r="C138" s="254">
        <f>C140+C141</f>
        <v>0</v>
      </c>
      <c r="D138" s="254">
        <f aca="true" t="shared" si="14" ref="D138:N138">D140+D141</f>
        <v>0</v>
      </c>
      <c r="E138" s="254">
        <f t="shared" si="14"/>
        <v>0</v>
      </c>
      <c r="F138" s="254">
        <f t="shared" si="14"/>
        <v>0</v>
      </c>
      <c r="G138" s="254">
        <f t="shared" si="14"/>
        <v>0</v>
      </c>
      <c r="H138" s="254">
        <f t="shared" si="14"/>
        <v>4311</v>
      </c>
      <c r="I138" s="254">
        <f t="shared" si="14"/>
        <v>11</v>
      </c>
      <c r="J138" s="254">
        <f t="shared" si="14"/>
        <v>0</v>
      </c>
      <c r="K138" s="254">
        <f t="shared" si="14"/>
        <v>0</v>
      </c>
      <c r="L138" s="254">
        <f t="shared" si="14"/>
        <v>4300</v>
      </c>
      <c r="M138" s="254">
        <f t="shared" si="14"/>
        <v>0</v>
      </c>
      <c r="N138" s="254">
        <f t="shared" si="14"/>
        <v>4311</v>
      </c>
    </row>
    <row r="139" spans="1:14" ht="12.75">
      <c r="A139" s="305" t="s">
        <v>187</v>
      </c>
      <c r="B139" s="8" t="s">
        <v>188</v>
      </c>
      <c r="C139" s="45"/>
      <c r="D139" s="35"/>
      <c r="E139" s="267"/>
      <c r="F139" s="263"/>
      <c r="G139" s="35"/>
      <c r="H139" s="267"/>
      <c r="I139" s="35"/>
      <c r="J139" s="267"/>
      <c r="K139" s="263"/>
      <c r="L139" s="267"/>
      <c r="M139" s="267"/>
      <c r="N139" s="263"/>
    </row>
    <row r="140" spans="1:14" ht="12.75">
      <c r="A140" s="305"/>
      <c r="B140" s="8" t="s">
        <v>189</v>
      </c>
      <c r="C140" s="25">
        <f>'Розпорядники 29.12.05'!C203</f>
        <v>0</v>
      </c>
      <c r="D140" s="25">
        <f>'Розпорядники 29.12.05'!D203</f>
        <v>0</v>
      </c>
      <c r="E140" s="25">
        <f>'Розпорядники 29.12.05'!E203</f>
        <v>0</v>
      </c>
      <c r="F140" s="25">
        <f>'Розпорядники 29.12.05'!F203</f>
        <v>0</v>
      </c>
      <c r="G140" s="25">
        <f>'Розпорядники 29.12.05'!G203</f>
        <v>0</v>
      </c>
      <c r="H140" s="25">
        <f>'Розпорядники 29.12.05'!H203</f>
        <v>11</v>
      </c>
      <c r="I140" s="25">
        <f>'Розпорядники 29.12.05'!I203</f>
        <v>11</v>
      </c>
      <c r="J140" s="25">
        <f>'Розпорядники 29.12.05'!J203</f>
        <v>0</v>
      </c>
      <c r="K140" s="25">
        <f>'Розпорядники 29.12.05'!K203</f>
        <v>0</v>
      </c>
      <c r="L140" s="25">
        <f>'Розпорядники 29.12.05'!L203</f>
        <v>0</v>
      </c>
      <c r="M140" s="25">
        <f>'Розпорядники 29.12.05'!M203</f>
        <v>0</v>
      </c>
      <c r="N140" s="25">
        <f>'Розпорядники 29.12.05'!N203</f>
        <v>11</v>
      </c>
    </row>
    <row r="141" spans="1:14" ht="39" thickBot="1">
      <c r="A141" s="362" t="s">
        <v>52</v>
      </c>
      <c r="B141" s="192" t="s">
        <v>53</v>
      </c>
      <c r="C141" s="267">
        <f>'Розпорядники 29.12.05'!C204</f>
        <v>0</v>
      </c>
      <c r="D141" s="267">
        <f>'Розпорядники 29.12.05'!D204</f>
        <v>0</v>
      </c>
      <c r="E141" s="267">
        <f>'Розпорядники 29.12.05'!E204</f>
        <v>0</v>
      </c>
      <c r="F141" s="267">
        <f>'Розпорядники 29.12.05'!F204</f>
        <v>0</v>
      </c>
      <c r="G141" s="267">
        <f>'Розпорядники 29.12.05'!G204</f>
        <v>0</v>
      </c>
      <c r="H141" s="267">
        <f>'Розпорядники 29.12.05'!H204</f>
        <v>4300</v>
      </c>
      <c r="I141" s="267">
        <f>'Розпорядники 29.12.05'!I204</f>
        <v>0</v>
      </c>
      <c r="J141" s="267">
        <f>'Розпорядники 29.12.05'!J204</f>
        <v>0</v>
      </c>
      <c r="K141" s="267">
        <f>'Розпорядники 29.12.05'!K204</f>
        <v>0</v>
      </c>
      <c r="L141" s="267">
        <f>'Розпорядники 29.12.05'!L204</f>
        <v>4300</v>
      </c>
      <c r="M141" s="267">
        <f>'Розпорядники 29.12.05'!M204</f>
        <v>0</v>
      </c>
      <c r="N141" s="267">
        <f>'Розпорядники 29.12.05'!N204</f>
        <v>4300</v>
      </c>
    </row>
    <row r="142" spans="1:14" ht="12.75">
      <c r="A142" s="312">
        <v>250000</v>
      </c>
      <c r="B142" s="11" t="s">
        <v>117</v>
      </c>
      <c r="C142" s="45"/>
      <c r="D142" s="45"/>
      <c r="E142" s="45"/>
      <c r="F142" s="45"/>
      <c r="G142" s="45"/>
      <c r="H142" s="45"/>
      <c r="I142" s="45"/>
      <c r="J142" s="45"/>
      <c r="K142" s="45"/>
      <c r="L142" s="45"/>
      <c r="M142" s="45"/>
      <c r="N142" s="45"/>
    </row>
    <row r="143" spans="1:14" ht="13.5" thickBot="1">
      <c r="A143" s="306"/>
      <c r="B143" s="6" t="s">
        <v>49</v>
      </c>
      <c r="C143" s="257">
        <f>C144+C149+C153+C148+C150</f>
        <v>650.3</v>
      </c>
      <c r="D143" s="257">
        <f aca="true" t="shared" si="15" ref="D143:N143">D144+D149+D153+D148+D150</f>
        <v>650.3</v>
      </c>
      <c r="E143" s="257">
        <f t="shared" si="15"/>
        <v>0</v>
      </c>
      <c r="F143" s="257">
        <f t="shared" si="15"/>
        <v>0</v>
      </c>
      <c r="G143" s="257">
        <f t="shared" si="15"/>
        <v>0</v>
      </c>
      <c r="H143" s="257">
        <f t="shared" si="15"/>
        <v>0</v>
      </c>
      <c r="I143" s="257">
        <f t="shared" si="15"/>
        <v>0</v>
      </c>
      <c r="J143" s="257">
        <f t="shared" si="15"/>
        <v>0</v>
      </c>
      <c r="K143" s="257">
        <f t="shared" si="15"/>
        <v>0</v>
      </c>
      <c r="L143" s="257">
        <f t="shared" si="15"/>
        <v>0</v>
      </c>
      <c r="M143" s="257">
        <f t="shared" si="15"/>
        <v>0</v>
      </c>
      <c r="N143" s="257">
        <f t="shared" si="15"/>
        <v>650.3</v>
      </c>
    </row>
    <row r="144" spans="1:14" ht="13.5" hidden="1" thickBot="1">
      <c r="A144" s="304" t="s">
        <v>50</v>
      </c>
      <c r="B144" s="14" t="s">
        <v>118</v>
      </c>
      <c r="C144" s="41">
        <f>'Розпорядники 29.12.05'!C209</f>
        <v>0</v>
      </c>
      <c r="D144" s="41">
        <f>'Розпорядники 29.12.05'!D209</f>
        <v>0</v>
      </c>
      <c r="E144" s="41">
        <f>'Розпорядники 29.12.05'!E209</f>
        <v>0</v>
      </c>
      <c r="F144" s="41">
        <f>'Розпорядники 29.12.05'!F209</f>
        <v>0</v>
      </c>
      <c r="G144" s="41">
        <f>'Розпорядники 29.12.05'!G209</f>
        <v>0</v>
      </c>
      <c r="H144" s="41">
        <f>'Розпорядники 29.12.05'!H209</f>
        <v>0</v>
      </c>
      <c r="I144" s="41">
        <f>'Розпорядники 29.12.05'!I209</f>
        <v>0</v>
      </c>
      <c r="J144" s="41">
        <f>'Розпорядники 29.12.05'!J209</f>
        <v>0</v>
      </c>
      <c r="K144" s="41">
        <f>'Розпорядники 29.12.05'!K209</f>
        <v>0</v>
      </c>
      <c r="L144" s="41">
        <f>'Розпорядники 29.12.05'!L209</f>
        <v>0</v>
      </c>
      <c r="M144" s="41">
        <f>'Розпорядники 29.12.05'!M209</f>
        <v>0</v>
      </c>
      <c r="N144" s="41">
        <f>'Розпорядники 29.12.05'!N209</f>
        <v>0</v>
      </c>
    </row>
    <row r="145" spans="1:14" ht="12.75" hidden="1">
      <c r="A145" s="302" t="s">
        <v>351</v>
      </c>
      <c r="B145" s="492" t="s">
        <v>352</v>
      </c>
      <c r="C145" s="25"/>
      <c r="D145" s="25"/>
      <c r="E145" s="25"/>
      <c r="F145" s="25"/>
      <c r="G145" s="25"/>
      <c r="H145" s="25"/>
      <c r="I145" s="25"/>
      <c r="J145" s="25"/>
      <c r="K145" s="25"/>
      <c r="L145" s="25"/>
      <c r="M145" s="25"/>
      <c r="N145" s="25"/>
    </row>
    <row r="146" spans="1:14" ht="13.5" hidden="1" thickBot="1">
      <c r="A146" s="309"/>
      <c r="B146" s="493"/>
      <c r="C146" s="267"/>
      <c r="D146" s="267"/>
      <c r="E146" s="267"/>
      <c r="F146" s="267"/>
      <c r="G146" s="267"/>
      <c r="H146" s="267"/>
      <c r="I146" s="267"/>
      <c r="J146" s="267"/>
      <c r="K146" s="267"/>
      <c r="L146" s="267"/>
      <c r="M146" s="267"/>
      <c r="N146" s="267"/>
    </row>
    <row r="147" spans="1:14" ht="12.75" hidden="1">
      <c r="A147" s="304" t="s">
        <v>351</v>
      </c>
      <c r="B147" s="492" t="s">
        <v>352</v>
      </c>
      <c r="C147" s="41"/>
      <c r="D147" s="41"/>
      <c r="E147" s="41"/>
      <c r="F147" s="41"/>
      <c r="G147" s="41"/>
      <c r="H147" s="41"/>
      <c r="I147" s="41"/>
      <c r="J147" s="41"/>
      <c r="K147" s="41"/>
      <c r="L147" s="41"/>
      <c r="M147" s="41"/>
      <c r="N147" s="41"/>
    </row>
    <row r="148" spans="1:14" ht="13.5" hidden="1" thickBot="1">
      <c r="A148" s="311"/>
      <c r="B148" s="494"/>
      <c r="C148" s="258">
        <f>'Розпорядники 29.12.05'!C210</f>
        <v>0</v>
      </c>
      <c r="D148" s="258">
        <f>'Розпорядники 29.12.05'!D210</f>
        <v>0</v>
      </c>
      <c r="E148" s="258">
        <f>'Розпорядники 29.12.05'!E210</f>
        <v>0</v>
      </c>
      <c r="F148" s="258">
        <f>'Розпорядники 29.12.05'!F210</f>
        <v>0</v>
      </c>
      <c r="G148" s="258">
        <f>'Розпорядники 29.12.05'!G210</f>
        <v>0</v>
      </c>
      <c r="H148" s="258">
        <f>'Розпорядники 29.12.05'!H210</f>
        <v>0</v>
      </c>
      <c r="I148" s="258">
        <f>'Розпорядники 29.12.05'!I210</f>
        <v>0</v>
      </c>
      <c r="J148" s="258">
        <f>'Розпорядники 29.12.05'!J210</f>
        <v>0</v>
      </c>
      <c r="K148" s="258">
        <f>'Розпорядники 29.12.05'!K210</f>
        <v>0</v>
      </c>
      <c r="L148" s="258">
        <f>'Розпорядники 29.12.05'!L210</f>
        <v>0</v>
      </c>
      <c r="M148" s="258">
        <f>'Розпорядники 29.12.05'!M210</f>
        <v>0</v>
      </c>
      <c r="N148" s="258">
        <f>'Розпорядники 29.12.05'!N210</f>
        <v>0</v>
      </c>
    </row>
    <row r="149" spans="1:14" ht="13.5" thickBot="1">
      <c r="A149" s="297" t="s">
        <v>51</v>
      </c>
      <c r="B149" s="9" t="s">
        <v>81</v>
      </c>
      <c r="C149" s="258">
        <f>'Розпорядники 29.12.05'!C213</f>
        <v>401</v>
      </c>
      <c r="D149" s="258">
        <f>'Розпорядники 29.12.05'!D213</f>
        <v>401</v>
      </c>
      <c r="E149" s="258">
        <f>'Розпорядники 29.12.05'!E213</f>
        <v>0</v>
      </c>
      <c r="F149" s="258">
        <f>'Розпорядники 29.12.05'!F213</f>
        <v>0</v>
      </c>
      <c r="G149" s="258">
        <f>'Розпорядники 29.12.05'!G213</f>
        <v>0</v>
      </c>
      <c r="H149" s="258">
        <f>'Розпорядники 29.12.05'!H213</f>
        <v>0</v>
      </c>
      <c r="I149" s="258">
        <f>'Розпорядники 29.12.05'!I213</f>
        <v>0</v>
      </c>
      <c r="J149" s="258">
        <f>'Розпорядники 29.12.05'!J213</f>
        <v>0</v>
      </c>
      <c r="K149" s="258">
        <f>'Розпорядники 29.12.05'!K213</f>
        <v>0</v>
      </c>
      <c r="L149" s="258">
        <f>'Розпорядники 29.12.05'!L213</f>
        <v>0</v>
      </c>
      <c r="M149" s="258">
        <f>'Розпорядники 29.12.05'!M213</f>
        <v>0</v>
      </c>
      <c r="N149" s="258">
        <f>'Розпорядники 29.12.05'!N213</f>
        <v>401</v>
      </c>
    </row>
    <row r="150" spans="1:14" ht="76.5">
      <c r="A150" s="195" t="s">
        <v>363</v>
      </c>
      <c r="B150" s="388" t="s">
        <v>364</v>
      </c>
      <c r="C150" s="41">
        <f>'Розпорядники 29.12.05'!C212</f>
        <v>230.3</v>
      </c>
      <c r="D150" s="41">
        <f>'Розпорядники 29.12.05'!D212</f>
        <v>230.3</v>
      </c>
      <c r="E150" s="41">
        <f>'Розпорядники 29.12.05'!E212</f>
        <v>0</v>
      </c>
      <c r="F150" s="41">
        <f>'Розпорядники 29.12.05'!F212</f>
        <v>0</v>
      </c>
      <c r="G150" s="41">
        <f>'Розпорядники 29.12.05'!G212</f>
        <v>0</v>
      </c>
      <c r="H150" s="41">
        <f>'Розпорядники 29.12.05'!H212</f>
        <v>0</v>
      </c>
      <c r="I150" s="41">
        <f>'Розпорядники 29.12.05'!I212</f>
        <v>0</v>
      </c>
      <c r="J150" s="41">
        <f>'Розпорядники 29.12.05'!J212</f>
        <v>0</v>
      </c>
      <c r="K150" s="41">
        <f>'Розпорядники 29.12.05'!K212</f>
        <v>0</v>
      </c>
      <c r="L150" s="41">
        <f>'Розпорядники 29.12.05'!L212</f>
        <v>0</v>
      </c>
      <c r="M150" s="41">
        <f>'Розпорядники 29.12.05'!M212</f>
        <v>0</v>
      </c>
      <c r="N150" s="41">
        <f>'Розпорядники 29.12.05'!N212</f>
        <v>230.3</v>
      </c>
    </row>
    <row r="151" spans="1:14" ht="12.75">
      <c r="A151" s="305" t="s">
        <v>291</v>
      </c>
      <c r="B151" s="8" t="s">
        <v>292</v>
      </c>
      <c r="C151" s="267"/>
      <c r="D151" s="267"/>
      <c r="E151" s="267"/>
      <c r="F151" s="267"/>
      <c r="G151" s="267"/>
      <c r="H151" s="267"/>
      <c r="I151" s="267"/>
      <c r="J151" s="267"/>
      <c r="K151" s="267"/>
      <c r="L151" s="267"/>
      <c r="M151" s="267"/>
      <c r="N151" s="267"/>
    </row>
    <row r="152" spans="1:14" ht="12.75">
      <c r="A152" s="305"/>
      <c r="B152" s="33" t="s">
        <v>293</v>
      </c>
      <c r="C152" s="267"/>
      <c r="D152" s="267"/>
      <c r="E152" s="267"/>
      <c r="F152" s="267"/>
      <c r="G152" s="267"/>
      <c r="H152" s="267"/>
      <c r="I152" s="267"/>
      <c r="J152" s="267"/>
      <c r="K152" s="267"/>
      <c r="L152" s="267"/>
      <c r="M152" s="267"/>
      <c r="N152" s="267"/>
    </row>
    <row r="153" spans="1:14" ht="13.5" thickBot="1">
      <c r="A153" s="303"/>
      <c r="B153" s="32" t="s">
        <v>294</v>
      </c>
      <c r="C153" s="267">
        <f>'Розпорядники 29.12.05'!C218</f>
        <v>19</v>
      </c>
      <c r="D153" s="267">
        <f>'Розпорядники 29.12.05'!D218</f>
        <v>19</v>
      </c>
      <c r="E153" s="267">
        <f>'Розпорядники 29.12.05'!E218</f>
        <v>0</v>
      </c>
      <c r="F153" s="267">
        <f>'Розпорядники 29.12.05'!F218</f>
        <v>0</v>
      </c>
      <c r="G153" s="267">
        <f>'Розпорядники 29.12.05'!G218</f>
        <v>0</v>
      </c>
      <c r="H153" s="267">
        <f>'Розпорядники 29.12.05'!H218</f>
        <v>0</v>
      </c>
      <c r="I153" s="267">
        <f>'Розпорядники 29.12.05'!I218</f>
        <v>0</v>
      </c>
      <c r="J153" s="267">
        <f>'Розпорядники 29.12.05'!J218</f>
        <v>0</v>
      </c>
      <c r="K153" s="267">
        <f>'Розпорядники 29.12.05'!K218</f>
        <v>0</v>
      </c>
      <c r="L153" s="267">
        <f>'Розпорядники 29.12.05'!L218</f>
        <v>0</v>
      </c>
      <c r="M153" s="267">
        <f>'Розпорядники 29.12.05'!M218</f>
        <v>0</v>
      </c>
      <c r="N153" s="267">
        <f>'Розпорядники 29.12.05'!N218</f>
        <v>19</v>
      </c>
    </row>
    <row r="154" spans="1:14" ht="0.75" customHeight="1" thickBot="1">
      <c r="A154" s="314"/>
      <c r="B154" s="50" t="s">
        <v>165</v>
      </c>
      <c r="C154" s="255">
        <f>D154+L154</f>
        <v>0</v>
      </c>
      <c r="D154" s="272"/>
      <c r="E154" s="255"/>
      <c r="F154" s="272"/>
      <c r="G154" s="255"/>
      <c r="H154" s="272"/>
      <c r="I154" s="255"/>
      <c r="J154" s="272"/>
      <c r="K154" s="255"/>
      <c r="L154" s="272"/>
      <c r="M154" s="255"/>
      <c r="N154" s="255">
        <f>C154+L154</f>
        <v>0</v>
      </c>
    </row>
    <row r="155" spans="1:14" ht="27.75" customHeight="1" hidden="1" thickBot="1">
      <c r="A155" s="314"/>
      <c r="B155" s="50" t="s">
        <v>170</v>
      </c>
      <c r="C155" s="44">
        <f>D155+L155</f>
        <v>0</v>
      </c>
      <c r="D155" s="272"/>
      <c r="E155" s="255"/>
      <c r="F155" s="272"/>
      <c r="G155" s="255"/>
      <c r="H155" s="272"/>
      <c r="I155" s="255"/>
      <c r="J155" s="272"/>
      <c r="K155" s="255"/>
      <c r="L155" s="272"/>
      <c r="M155" s="255"/>
      <c r="N155" s="44">
        <f>C155+L155</f>
        <v>0</v>
      </c>
    </row>
    <row r="156" spans="1:14" ht="26.25" customHeight="1" hidden="1" thickBot="1">
      <c r="A156" s="314"/>
      <c r="B156" s="50" t="s">
        <v>171</v>
      </c>
      <c r="C156" s="44">
        <f>D156+L156</f>
        <v>0</v>
      </c>
      <c r="D156" s="272"/>
      <c r="E156" s="255"/>
      <c r="F156" s="272"/>
      <c r="G156" s="255"/>
      <c r="H156" s="272"/>
      <c r="I156" s="255"/>
      <c r="J156" s="272"/>
      <c r="K156" s="255"/>
      <c r="L156" s="272"/>
      <c r="M156" s="255"/>
      <c r="N156" s="44">
        <f>C156+L156</f>
        <v>0</v>
      </c>
    </row>
    <row r="157" spans="1:14" ht="69" customHeight="1" hidden="1" thickBot="1">
      <c r="A157" s="314"/>
      <c r="B157" s="50" t="s">
        <v>172</v>
      </c>
      <c r="C157" s="255">
        <f>D157+L157</f>
        <v>0</v>
      </c>
      <c r="D157" s="272"/>
      <c r="E157" s="255"/>
      <c r="F157" s="272"/>
      <c r="G157" s="255"/>
      <c r="H157" s="272"/>
      <c r="I157" s="255"/>
      <c r="J157" s="272"/>
      <c r="K157" s="255"/>
      <c r="L157" s="272"/>
      <c r="M157" s="255"/>
      <c r="N157" s="255">
        <f>C157+L157</f>
        <v>0</v>
      </c>
    </row>
    <row r="158" spans="1:14" ht="115.5" hidden="1" thickBot="1">
      <c r="A158" s="314"/>
      <c r="B158" s="50" t="s">
        <v>173</v>
      </c>
      <c r="C158" s="44">
        <f>D158+L158</f>
        <v>0</v>
      </c>
      <c r="D158" s="272"/>
      <c r="E158" s="255"/>
      <c r="F158" s="272"/>
      <c r="G158" s="255"/>
      <c r="H158" s="272"/>
      <c r="I158" s="255"/>
      <c r="J158" s="272"/>
      <c r="K158" s="255"/>
      <c r="L158" s="272"/>
      <c r="M158" s="255"/>
      <c r="N158" s="44">
        <f>C158+L158</f>
        <v>0</v>
      </c>
    </row>
    <row r="159" spans="1:14" ht="23.25" hidden="1" thickBot="1">
      <c r="A159" s="302" t="s">
        <v>272</v>
      </c>
      <c r="B159" s="63" t="s">
        <v>273</v>
      </c>
      <c r="C159" s="44">
        <f>'Розпорядники 29.12.05'!C165</f>
        <v>0</v>
      </c>
      <c r="D159" s="44">
        <f>'Розпорядники 29.12.05'!D165</f>
        <v>0</v>
      </c>
      <c r="E159" s="44">
        <f>'Розпорядники 29.12.05'!E165</f>
        <v>0</v>
      </c>
      <c r="F159" s="44">
        <f>'Розпорядники 29.12.05'!F165</f>
        <v>0</v>
      </c>
      <c r="G159" s="44">
        <f>'Розпорядники 29.12.05'!G165</f>
        <v>0</v>
      </c>
      <c r="H159" s="44">
        <f>'Розпорядники 29.12.05'!H165</f>
        <v>0</v>
      </c>
      <c r="I159" s="44">
        <f>'Розпорядники 29.12.05'!I165</f>
        <v>0</v>
      </c>
      <c r="J159" s="44">
        <f>'Розпорядники 29.12.05'!J165</f>
        <v>0</v>
      </c>
      <c r="K159" s="44">
        <f>'Розпорядники 29.12.05'!K165</f>
        <v>0</v>
      </c>
      <c r="L159" s="44">
        <f>'Розпорядники 29.12.05'!L165</f>
        <v>0</v>
      </c>
      <c r="M159" s="44">
        <f>'Розпорядники 29.12.05'!M165</f>
        <v>0</v>
      </c>
      <c r="N159" s="44">
        <f>'Розпорядники 29.12.05'!N165</f>
        <v>0</v>
      </c>
    </row>
    <row r="160" spans="1:14" ht="51.75" thickBot="1">
      <c r="A160" s="389" t="s">
        <v>312</v>
      </c>
      <c r="B160" s="390" t="s">
        <v>311</v>
      </c>
      <c r="C160" s="258">
        <f>'Розпорядники 29.12.05'!C243</f>
        <v>1820</v>
      </c>
      <c r="D160" s="258">
        <f>'Розпорядники 29.12.05'!D243</f>
        <v>0</v>
      </c>
      <c r="E160" s="258">
        <f>'Розпорядники 29.12.05'!E243</f>
        <v>0</v>
      </c>
      <c r="F160" s="258">
        <f>'Розпорядники 29.12.05'!F243</f>
        <v>0</v>
      </c>
      <c r="G160" s="258">
        <f>'Розпорядники 29.12.05'!G243</f>
        <v>1820</v>
      </c>
      <c r="H160" s="258">
        <f>'Розпорядники 29.12.05'!H243</f>
        <v>0</v>
      </c>
      <c r="I160" s="258">
        <f>'Розпорядники 29.12.05'!I243</f>
        <v>0</v>
      </c>
      <c r="J160" s="258">
        <f>'Розпорядники 29.12.05'!J243</f>
        <v>0</v>
      </c>
      <c r="K160" s="258">
        <f>'Розпорядники 29.12.05'!K243</f>
        <v>0</v>
      </c>
      <c r="L160" s="258">
        <f>'Розпорядники 29.12.05'!L243</f>
        <v>0</v>
      </c>
      <c r="M160" s="258">
        <f>'Розпорядники 29.12.05'!M243</f>
        <v>0</v>
      </c>
      <c r="N160" s="258">
        <f>'Розпорядники 29.12.05'!N243</f>
        <v>1820</v>
      </c>
    </row>
    <row r="161" spans="1:16" ht="19.5" customHeight="1" thickBot="1">
      <c r="A161" s="315"/>
      <c r="B161" s="34" t="s">
        <v>134</v>
      </c>
      <c r="C161" s="254">
        <f aca="true" t="shared" si="16" ref="C161:N161">C13+C18+C30+C39+C88+C98+C106+C109+C114+C118+C121+C138+C143+C16+C136+C133+C158+C157+C156+C155+C154+C128+C130+C159+C160</f>
        <v>95487.9</v>
      </c>
      <c r="D161" s="254">
        <f t="shared" si="16"/>
        <v>92765.99999999999</v>
      </c>
      <c r="E161" s="254">
        <f t="shared" si="16"/>
        <v>36264.1</v>
      </c>
      <c r="F161" s="254">
        <f t="shared" si="16"/>
        <v>9062.4</v>
      </c>
      <c r="G161" s="254">
        <f t="shared" si="16"/>
        <v>2721.9</v>
      </c>
      <c r="H161" s="254">
        <f t="shared" si="16"/>
        <v>16725.6</v>
      </c>
      <c r="I161" s="254">
        <f t="shared" si="16"/>
        <v>4320.8</v>
      </c>
      <c r="J161" s="254">
        <f t="shared" si="16"/>
        <v>1090.6</v>
      </c>
      <c r="K161" s="254">
        <f t="shared" si="16"/>
        <v>427.1</v>
      </c>
      <c r="L161" s="254">
        <f t="shared" si="16"/>
        <v>12404.8</v>
      </c>
      <c r="M161" s="254">
        <f t="shared" si="16"/>
        <v>7000</v>
      </c>
      <c r="N161" s="254">
        <f t="shared" si="16"/>
        <v>112213.49999999999</v>
      </c>
      <c r="O161" s="65"/>
      <c r="P161" s="65"/>
    </row>
    <row r="162" spans="1:14" ht="69" customHeight="1" hidden="1" thickBot="1">
      <c r="A162" s="307"/>
      <c r="B162" s="64"/>
      <c r="C162" s="41">
        <f>SUM(C163:C164)</f>
        <v>0</v>
      </c>
      <c r="D162" s="41">
        <f aca="true" t="shared" si="17" ref="D162:N162">SUM(D163:D164)</f>
        <v>0</v>
      </c>
      <c r="E162" s="41">
        <f t="shared" si="17"/>
        <v>0</v>
      </c>
      <c r="F162" s="41">
        <f t="shared" si="17"/>
        <v>0</v>
      </c>
      <c r="G162" s="41">
        <f t="shared" si="17"/>
        <v>0</v>
      </c>
      <c r="H162" s="41">
        <f t="shared" si="17"/>
        <v>0</v>
      </c>
      <c r="I162" s="41">
        <f t="shared" si="17"/>
        <v>0</v>
      </c>
      <c r="J162" s="41">
        <f t="shared" si="17"/>
        <v>0</v>
      </c>
      <c r="K162" s="41">
        <f t="shared" si="17"/>
        <v>0</v>
      </c>
      <c r="L162" s="41">
        <f t="shared" si="17"/>
        <v>0</v>
      </c>
      <c r="M162" s="41">
        <f t="shared" si="17"/>
        <v>0</v>
      </c>
      <c r="N162" s="41">
        <f t="shared" si="17"/>
        <v>0</v>
      </c>
    </row>
    <row r="163" spans="1:14" ht="14.25" customHeight="1" hidden="1">
      <c r="A163" s="302"/>
      <c r="B163" s="26"/>
      <c r="C163" s="265">
        <f>'Розпорядники 29.12.05'!C226</f>
        <v>0</v>
      </c>
      <c r="D163" s="265">
        <f>'Розпорядники 29.12.05'!D226</f>
        <v>0</v>
      </c>
      <c r="E163" s="265">
        <f>'Розпорядники 29.12.05'!E226</f>
        <v>0</v>
      </c>
      <c r="F163" s="265">
        <f>'Розпорядники 29.12.05'!F226</f>
        <v>0</v>
      </c>
      <c r="G163" s="265">
        <f>'Розпорядники 29.12.05'!G226</f>
        <v>0</v>
      </c>
      <c r="H163" s="265">
        <f>'Розпорядники 29.12.05'!H226</f>
        <v>0</v>
      </c>
      <c r="I163" s="265">
        <f>'Розпорядники 29.12.05'!I226</f>
        <v>0</v>
      </c>
      <c r="J163" s="265">
        <f>'Розпорядники 29.12.05'!J226</f>
        <v>0</v>
      </c>
      <c r="K163" s="265">
        <f>'Розпорядники 29.12.05'!K226</f>
        <v>0</v>
      </c>
      <c r="L163" s="265">
        <f>'Розпорядники 29.12.05'!L226</f>
        <v>0</v>
      </c>
      <c r="M163" s="265">
        <f>'Розпорядники 29.12.05'!M226</f>
        <v>0</v>
      </c>
      <c r="N163" s="265">
        <f>'Розпорядники 29.12.05'!N226</f>
        <v>0</v>
      </c>
    </row>
    <row r="164" spans="1:14" ht="58.5" customHeight="1" hidden="1" thickBot="1">
      <c r="A164" s="302" t="s">
        <v>283</v>
      </c>
      <c r="B164" s="319" t="s">
        <v>284</v>
      </c>
      <c r="C164" s="265">
        <f>'Розпорядники 29.12.05'!C233</f>
        <v>0</v>
      </c>
      <c r="D164" s="265">
        <f>'Розпорядники 29.12.05'!D233</f>
        <v>0</v>
      </c>
      <c r="E164" s="265">
        <f>'Розпорядники 29.12.05'!E233</f>
        <v>0</v>
      </c>
      <c r="F164" s="265">
        <f>'Розпорядники 29.12.05'!F233</f>
        <v>0</v>
      </c>
      <c r="G164" s="265">
        <f>'Розпорядники 29.12.05'!G233</f>
        <v>0</v>
      </c>
      <c r="H164" s="265">
        <f>'Розпорядники 29.12.05'!H233</f>
        <v>0</v>
      </c>
      <c r="I164" s="265">
        <f>'Розпорядники 29.12.05'!I233</f>
        <v>0</v>
      </c>
      <c r="J164" s="265">
        <f>'Розпорядники 29.12.05'!J233</f>
        <v>0</v>
      </c>
      <c r="K164" s="265">
        <f>'Розпорядники 29.12.05'!K233</f>
        <v>0</v>
      </c>
      <c r="L164" s="265">
        <f>'Розпорядники 29.12.05'!L233</f>
        <v>0</v>
      </c>
      <c r="M164" s="265">
        <f>'Розпорядники 29.12.05'!M233</f>
        <v>0</v>
      </c>
      <c r="N164" s="265">
        <f>'Розпорядники 29.12.05'!N233</f>
        <v>0</v>
      </c>
    </row>
    <row r="165" spans="1:14" ht="18" customHeight="1" hidden="1" thickBot="1">
      <c r="A165" s="288" t="s">
        <v>359</v>
      </c>
      <c r="B165" s="142" t="s">
        <v>360</v>
      </c>
      <c r="C165" s="265">
        <f>'Розпорядники 29.12.05'!C234</f>
        <v>0</v>
      </c>
      <c r="D165" s="265">
        <f>'Розпорядники 29.12.05'!D234</f>
        <v>0</v>
      </c>
      <c r="E165" s="265">
        <f>'Розпорядники 29.12.05'!E234</f>
        <v>0</v>
      </c>
      <c r="F165" s="265">
        <f>'Розпорядники 29.12.05'!F234</f>
        <v>0</v>
      </c>
      <c r="G165" s="265">
        <f>'Розпорядники 29.12.05'!G234</f>
        <v>0</v>
      </c>
      <c r="H165" s="265">
        <f>'Розпорядники 29.12.05'!H234</f>
        <v>0</v>
      </c>
      <c r="I165" s="265">
        <f>'Розпорядники 29.12.05'!I234</f>
        <v>0</v>
      </c>
      <c r="J165" s="265">
        <f>'Розпорядники 29.12.05'!J234</f>
        <v>0</v>
      </c>
      <c r="K165" s="265">
        <f>'Розпорядники 29.12.05'!K234</f>
        <v>0</v>
      </c>
      <c r="L165" s="265">
        <f>'Розпорядники 29.12.05'!L234</f>
        <v>0</v>
      </c>
      <c r="M165" s="265">
        <f>'Розпорядники 29.12.05'!M234</f>
        <v>0</v>
      </c>
      <c r="N165" s="265">
        <f>'Розпорядники 29.12.05'!N234</f>
        <v>0</v>
      </c>
    </row>
    <row r="166" spans="1:14" ht="29.25" customHeight="1" hidden="1" thickBot="1">
      <c r="A166" s="289" t="s">
        <v>347</v>
      </c>
      <c r="B166" s="135" t="s">
        <v>348</v>
      </c>
      <c r="C166" s="255">
        <f>'Розпорядники 29.12.05'!C235</f>
        <v>0</v>
      </c>
      <c r="D166" s="255">
        <f>'Розпорядники 29.12.05'!D235</f>
        <v>0</v>
      </c>
      <c r="E166" s="255">
        <f>'Розпорядники 29.12.05'!E235</f>
        <v>0</v>
      </c>
      <c r="F166" s="255">
        <f>'Розпорядники 29.12.05'!F235</f>
        <v>0</v>
      </c>
      <c r="G166" s="255">
        <f>'Розпорядники 29.12.05'!G235</f>
        <v>0</v>
      </c>
      <c r="H166" s="255">
        <f>'Розпорядники 29.12.05'!H235</f>
        <v>0</v>
      </c>
      <c r="I166" s="255">
        <f>'Розпорядники 29.12.05'!I235</f>
        <v>0</v>
      </c>
      <c r="J166" s="255">
        <f>'Розпорядники 29.12.05'!J235</f>
        <v>0</v>
      </c>
      <c r="K166" s="255">
        <f>'Розпорядники 29.12.05'!K235</f>
        <v>0</v>
      </c>
      <c r="L166" s="255">
        <f>'Розпорядники 29.12.05'!L235</f>
        <v>0</v>
      </c>
      <c r="M166" s="255">
        <f>'Розпорядники 29.12.05'!M235</f>
        <v>0</v>
      </c>
      <c r="N166" s="255">
        <f>'Розпорядники 29.12.05'!N235</f>
        <v>0</v>
      </c>
    </row>
    <row r="167" spans="1:14" ht="52.5" customHeight="1" hidden="1" thickBot="1">
      <c r="A167" s="279" t="s">
        <v>353</v>
      </c>
      <c r="B167" s="284" t="s">
        <v>354</v>
      </c>
      <c r="C167" s="267">
        <f>'Розпорядники 29.12.05'!C236</f>
        <v>0</v>
      </c>
      <c r="D167" s="267">
        <f>'Розпорядники 29.12.05'!D236</f>
        <v>0</v>
      </c>
      <c r="E167" s="267">
        <f>'Розпорядники 29.12.05'!E236</f>
        <v>0</v>
      </c>
      <c r="F167" s="267">
        <f>'Розпорядники 29.12.05'!F236</f>
        <v>0</v>
      </c>
      <c r="G167" s="267">
        <f>'Розпорядники 29.12.05'!G236</f>
        <v>0</v>
      </c>
      <c r="H167" s="267">
        <f>'Розпорядники 29.12.05'!H236</f>
        <v>0</v>
      </c>
      <c r="I167" s="267">
        <f>'Розпорядники 29.12.05'!I236</f>
        <v>0</v>
      </c>
      <c r="J167" s="267">
        <f>'Розпорядники 29.12.05'!J236</f>
        <v>0</v>
      </c>
      <c r="K167" s="267">
        <f>'Розпорядники 29.12.05'!K236</f>
        <v>0</v>
      </c>
      <c r="L167" s="267">
        <f>'Розпорядники 29.12.05'!L236</f>
        <v>0</v>
      </c>
      <c r="M167" s="267">
        <f>'Розпорядники 29.12.05'!M236</f>
        <v>0</v>
      </c>
      <c r="N167" s="267">
        <f>'Розпорядники 29.12.05'!N236</f>
        <v>0</v>
      </c>
    </row>
    <row r="168" spans="1:17" ht="15" customHeight="1" thickBot="1">
      <c r="A168" s="292" t="s">
        <v>174</v>
      </c>
      <c r="B168" s="14" t="s">
        <v>175</v>
      </c>
      <c r="C168" s="273"/>
      <c r="D168" s="273"/>
      <c r="E168" s="273"/>
      <c r="F168" s="273"/>
      <c r="G168" s="273"/>
      <c r="H168" s="273"/>
      <c r="I168" s="273"/>
      <c r="J168" s="273"/>
      <c r="K168" s="273"/>
      <c r="L168" s="273"/>
      <c r="M168" s="273"/>
      <c r="N168" s="41"/>
      <c r="P168" s="27"/>
      <c r="Q168" s="27"/>
    </row>
    <row r="169" spans="1:14" ht="13.5" customHeight="1" thickBot="1">
      <c r="A169" s="297"/>
      <c r="B169" s="9" t="s">
        <v>309</v>
      </c>
      <c r="C169" s="276">
        <f>'Розпорядники 29.12.05'!C238</f>
        <v>2869.1</v>
      </c>
      <c r="D169" s="276">
        <f>'Розпорядники 29.12.05'!D238</f>
        <v>2801.1</v>
      </c>
      <c r="E169" s="276">
        <f>'Розпорядники 29.12.05'!E238</f>
        <v>0</v>
      </c>
      <c r="F169" s="276">
        <f>'Розпорядники 29.12.05'!F238</f>
        <v>0</v>
      </c>
      <c r="G169" s="276">
        <f>'Розпорядники 29.12.05'!G238</f>
        <v>68</v>
      </c>
      <c r="H169" s="276">
        <f>'Розпорядники 29.12.05'!H238</f>
        <v>0</v>
      </c>
      <c r="I169" s="276">
        <f>'Розпорядники 29.12.05'!I238</f>
        <v>0</v>
      </c>
      <c r="J169" s="276">
        <f>'Розпорядники 29.12.05'!J238</f>
        <v>0</v>
      </c>
      <c r="K169" s="276">
        <f>'Розпорядники 29.12.05'!K238</f>
        <v>0</v>
      </c>
      <c r="L169" s="276">
        <f>'Розпорядники 29.12.05'!L238</f>
        <v>0</v>
      </c>
      <c r="M169" s="276">
        <f>'Розпорядники 29.12.05'!M238</f>
        <v>0</v>
      </c>
      <c r="N169" s="255">
        <f>'Розпорядники 29.12.05'!N238</f>
        <v>2869.1</v>
      </c>
    </row>
    <row r="170" spans="1:14" ht="14.25" customHeight="1" hidden="1">
      <c r="A170" s="298" t="s">
        <v>151</v>
      </c>
      <c r="B170" s="45" t="s">
        <v>152</v>
      </c>
      <c r="C170" s="45">
        <f>'Розпорядники 29.12.05'!C242</f>
        <v>0</v>
      </c>
      <c r="D170" s="45">
        <f>'Розпорядники 29.12.05'!D242</f>
        <v>0</v>
      </c>
      <c r="E170" s="45">
        <f>'Розпорядники 29.12.05'!E242</f>
        <v>0</v>
      </c>
      <c r="F170" s="45">
        <f>'Розпорядники 29.12.05'!F242</f>
        <v>0</v>
      </c>
      <c r="G170" s="45">
        <f>'Розпорядники 29.12.05'!G242</f>
        <v>0</v>
      </c>
      <c r="H170" s="45">
        <f>'Розпорядники 29.12.05'!H242</f>
        <v>0</v>
      </c>
      <c r="I170" s="45">
        <f>'Розпорядники 29.12.05'!I242</f>
        <v>0</v>
      </c>
      <c r="J170" s="45">
        <f>'Розпорядники 29.12.05'!J242</f>
        <v>0</v>
      </c>
      <c r="K170" s="45">
        <f>'Розпорядники 29.12.05'!K242</f>
        <v>0</v>
      </c>
      <c r="L170" s="45">
        <f>'Розпорядники 29.12.05'!L242</f>
        <v>0</v>
      </c>
      <c r="M170" s="45">
        <f>'Розпорядники 29.12.05'!M242</f>
        <v>0</v>
      </c>
      <c r="N170" s="45">
        <f>'Розпорядники 29.12.05'!N242</f>
        <v>0</v>
      </c>
    </row>
    <row r="171" spans="1:14" ht="14.25" customHeight="1" hidden="1" thickBot="1">
      <c r="A171" s="297"/>
      <c r="B171" s="44" t="s">
        <v>153</v>
      </c>
      <c r="C171" s="44"/>
      <c r="D171" s="44"/>
      <c r="E171" s="44"/>
      <c r="F171" s="44"/>
      <c r="G171" s="44"/>
      <c r="H171" s="44"/>
      <c r="I171" s="44"/>
      <c r="J171" s="44"/>
      <c r="K171" s="44"/>
      <c r="L171" s="44"/>
      <c r="M171" s="44"/>
      <c r="N171" s="44"/>
    </row>
    <row r="172" spans="1:14" ht="76.5" customHeight="1" thickBot="1">
      <c r="A172" s="279" t="s">
        <v>302</v>
      </c>
      <c r="B172" s="117" t="s">
        <v>303</v>
      </c>
      <c r="C172" s="274">
        <f>'Розпорядники 29.12.05'!C240</f>
        <v>79</v>
      </c>
      <c r="D172" s="274">
        <f>'Розпорядники 29.12.05'!D240</f>
        <v>79</v>
      </c>
      <c r="E172" s="274">
        <f>'Розпорядники 29.12.05'!E240</f>
        <v>0</v>
      </c>
      <c r="F172" s="274">
        <f>'Розпорядники 29.12.05'!F240</f>
        <v>0</v>
      </c>
      <c r="G172" s="274">
        <f>'Розпорядники 29.12.05'!G240</f>
        <v>0</v>
      </c>
      <c r="H172" s="274">
        <f>'Розпорядники 29.12.05'!H240</f>
        <v>0</v>
      </c>
      <c r="I172" s="274">
        <f>'Розпорядники 29.12.05'!I240</f>
        <v>0</v>
      </c>
      <c r="J172" s="274">
        <f>'Розпорядники 29.12.05'!J240</f>
        <v>0</v>
      </c>
      <c r="K172" s="274">
        <f>'Розпорядники 29.12.05'!K240</f>
        <v>0</v>
      </c>
      <c r="L172" s="274">
        <f>'Розпорядники 29.12.05'!L240</f>
        <v>0</v>
      </c>
      <c r="M172" s="274">
        <f>'Розпорядники 29.12.05'!M240</f>
        <v>0</v>
      </c>
      <c r="N172" s="45">
        <f>'Розпорядники 29.12.05'!N240</f>
        <v>79</v>
      </c>
    </row>
    <row r="173" spans="1:14" ht="19.5" customHeight="1" hidden="1" thickBot="1">
      <c r="A173" s="293"/>
      <c r="B173" s="277" t="s">
        <v>145</v>
      </c>
      <c r="C173" s="254">
        <f>C161+C169</f>
        <v>98357</v>
      </c>
      <c r="D173" s="254">
        <f aca="true" t="shared" si="18" ref="D173:N173">D161+D169</f>
        <v>95567.09999999999</v>
      </c>
      <c r="E173" s="254">
        <f t="shared" si="18"/>
        <v>36264.1</v>
      </c>
      <c r="F173" s="254">
        <f t="shared" si="18"/>
        <v>9062.4</v>
      </c>
      <c r="G173" s="254">
        <f t="shared" si="18"/>
        <v>2789.9</v>
      </c>
      <c r="H173" s="254">
        <f t="shared" si="18"/>
        <v>16725.6</v>
      </c>
      <c r="I173" s="254">
        <f t="shared" si="18"/>
        <v>4320.8</v>
      </c>
      <c r="J173" s="254">
        <f t="shared" si="18"/>
        <v>1090.6</v>
      </c>
      <c r="K173" s="254">
        <f t="shared" si="18"/>
        <v>427.1</v>
      </c>
      <c r="L173" s="254">
        <f t="shared" si="18"/>
        <v>12404.8</v>
      </c>
      <c r="M173" s="254">
        <f t="shared" si="18"/>
        <v>7000</v>
      </c>
      <c r="N173" s="254">
        <f t="shared" si="18"/>
        <v>115082.59999999999</v>
      </c>
    </row>
    <row r="174" spans="1:17" ht="15" customHeight="1" hidden="1" thickBot="1">
      <c r="A174" s="313"/>
      <c r="B174" s="59" t="s">
        <v>250</v>
      </c>
      <c r="C174" s="59">
        <f>'Розпорядники 29.12.05'!C250</f>
        <v>0</v>
      </c>
      <c r="D174" s="59">
        <f>'Розпорядники 29.12.05'!D250</f>
        <v>0</v>
      </c>
      <c r="E174" s="59">
        <f>'Розпорядники 29.12.05'!E250</f>
        <v>0</v>
      </c>
      <c r="F174" s="59">
        <f>'Розпорядники 29.12.05'!F250</f>
        <v>0</v>
      </c>
      <c r="G174" s="59">
        <f>'Розпорядники 29.12.05'!G250</f>
        <v>0</v>
      </c>
      <c r="H174" s="59">
        <f>'Розпорядники 29.12.05'!H250</f>
        <v>0</v>
      </c>
      <c r="I174" s="59">
        <f>'Розпорядники 29.12.05'!I250</f>
        <v>0</v>
      </c>
      <c r="J174" s="59">
        <f>'Розпорядники 29.12.05'!J250</f>
        <v>0</v>
      </c>
      <c r="K174" s="59">
        <f>'Розпорядники 29.12.05'!K250</f>
        <v>0</v>
      </c>
      <c r="L174" s="59">
        <f>'Розпорядники 29.12.05'!L250</f>
        <v>0</v>
      </c>
      <c r="M174" s="59">
        <f>'Розпорядники 29.12.05'!M250</f>
        <v>0</v>
      </c>
      <c r="N174" s="275">
        <f>'Розпорядники 29.12.05'!N250</f>
        <v>0</v>
      </c>
      <c r="P174" s="27"/>
      <c r="Q174" s="27"/>
    </row>
    <row r="175" spans="1:17" s="36" customFormat="1" ht="24" customHeight="1" hidden="1" thickBot="1">
      <c r="A175" s="293"/>
      <c r="B175" s="42" t="s">
        <v>145</v>
      </c>
      <c r="C175" s="254">
        <f>C173+C174</f>
        <v>98357</v>
      </c>
      <c r="D175" s="254">
        <f aca="true" t="shared" si="19" ref="D175:N175">D173+D174</f>
        <v>95567.09999999999</v>
      </c>
      <c r="E175" s="254">
        <f t="shared" si="19"/>
        <v>36264.1</v>
      </c>
      <c r="F175" s="254">
        <f t="shared" si="19"/>
        <v>9062.4</v>
      </c>
      <c r="G175" s="254">
        <f t="shared" si="19"/>
        <v>2789.9</v>
      </c>
      <c r="H175" s="254">
        <f t="shared" si="19"/>
        <v>16725.6</v>
      </c>
      <c r="I175" s="254">
        <f t="shared" si="19"/>
        <v>4320.8</v>
      </c>
      <c r="J175" s="254">
        <f t="shared" si="19"/>
        <v>1090.6</v>
      </c>
      <c r="K175" s="254">
        <f t="shared" si="19"/>
        <v>427.1</v>
      </c>
      <c r="L175" s="254">
        <f t="shared" si="19"/>
        <v>12404.8</v>
      </c>
      <c r="M175" s="254">
        <f t="shared" si="19"/>
        <v>7000</v>
      </c>
      <c r="N175" s="254">
        <f t="shared" si="19"/>
        <v>115082.59999999999</v>
      </c>
      <c r="P175" s="43"/>
      <c r="Q175" s="43"/>
    </row>
    <row r="176" spans="1:17" s="36" customFormat="1" ht="45.75" customHeight="1" hidden="1" thickBot="1">
      <c r="A176" s="296"/>
      <c r="B176" s="237" t="s">
        <v>54</v>
      </c>
      <c r="C176" s="254">
        <f>'Розпорядники 29.12.05'!C225</f>
        <v>0</v>
      </c>
      <c r="D176" s="254">
        <f>'Розпорядники 29.12.05'!D225</f>
        <v>0</v>
      </c>
      <c r="E176" s="254">
        <f>'Розпорядники 29.12.05'!E225</f>
        <v>0</v>
      </c>
      <c r="F176" s="254">
        <f>'Розпорядники 29.12.05'!F225</f>
        <v>0</v>
      </c>
      <c r="G176" s="254">
        <f>'Розпорядники 29.12.05'!G225</f>
        <v>0</v>
      </c>
      <c r="H176" s="254">
        <f>'Розпорядники 29.12.05'!H225</f>
        <v>0</v>
      </c>
      <c r="I176" s="254">
        <f>'Розпорядники 29.12.05'!I225</f>
        <v>0</v>
      </c>
      <c r="J176" s="254">
        <f>'Розпорядники 29.12.05'!J225</f>
        <v>0</v>
      </c>
      <c r="K176" s="254">
        <f>'Розпорядники 29.12.05'!K225</f>
        <v>0</v>
      </c>
      <c r="L176" s="254">
        <f>'Розпорядники 29.12.05'!L225</f>
        <v>0</v>
      </c>
      <c r="M176" s="254">
        <f>'Розпорядники 29.12.05'!M225</f>
        <v>0</v>
      </c>
      <c r="N176" s="254">
        <f>'Розпорядники 29.12.05'!N225</f>
        <v>0</v>
      </c>
      <c r="P176" s="43"/>
      <c r="Q176" s="43"/>
    </row>
    <row r="177" spans="1:17" s="36" customFormat="1" ht="29.25" customHeight="1" hidden="1" thickBot="1">
      <c r="A177" s="296"/>
      <c r="B177" s="368" t="s">
        <v>55</v>
      </c>
      <c r="C177" s="254">
        <f>'Розпорядники 29.12.05'!C226</f>
        <v>0</v>
      </c>
      <c r="D177" s="254">
        <f>'Розпорядники 29.12.05'!D226</f>
        <v>0</v>
      </c>
      <c r="E177" s="254">
        <f>'Розпорядники 29.12.05'!E226</f>
        <v>0</v>
      </c>
      <c r="F177" s="254">
        <f>'Розпорядники 29.12.05'!F226</f>
        <v>0</v>
      </c>
      <c r="G177" s="254">
        <f>'Розпорядники 29.12.05'!G226</f>
        <v>0</v>
      </c>
      <c r="H177" s="254">
        <f>'Розпорядники 29.12.05'!H226</f>
        <v>0</v>
      </c>
      <c r="I177" s="254">
        <f>'Розпорядники 29.12.05'!I226</f>
        <v>0</v>
      </c>
      <c r="J177" s="254">
        <f>'Розпорядники 29.12.05'!J226</f>
        <v>0</v>
      </c>
      <c r="K177" s="254">
        <f>'Розпорядники 29.12.05'!K226</f>
        <v>0</v>
      </c>
      <c r="L177" s="254">
        <f>'Розпорядники 29.12.05'!L226</f>
        <v>0</v>
      </c>
      <c r="M177" s="254">
        <f>'Розпорядники 29.12.05'!M226</f>
        <v>0</v>
      </c>
      <c r="N177" s="254">
        <f>'Розпорядники 29.12.05'!N226</f>
        <v>0</v>
      </c>
      <c r="P177" s="43"/>
      <c r="Q177" s="43"/>
    </row>
    <row r="178" spans="1:17" s="36" customFormat="1" ht="57.75" customHeight="1" hidden="1" thickBot="1">
      <c r="A178" s="296"/>
      <c r="B178" s="154" t="s">
        <v>56</v>
      </c>
      <c r="C178" s="254">
        <f>'Розпорядники 29.12.05'!C227</f>
        <v>0</v>
      </c>
      <c r="D178" s="254">
        <f>'Розпорядники 29.12.05'!D227</f>
        <v>0</v>
      </c>
      <c r="E178" s="254">
        <f>'Розпорядники 29.12.05'!E227</f>
        <v>0</v>
      </c>
      <c r="F178" s="254">
        <f>'Розпорядники 29.12.05'!F227</f>
        <v>0</v>
      </c>
      <c r="G178" s="254">
        <f>'Розпорядники 29.12.05'!G227</f>
        <v>0</v>
      </c>
      <c r="H178" s="254">
        <f>'Розпорядники 29.12.05'!H227</f>
        <v>0</v>
      </c>
      <c r="I178" s="254">
        <f>'Розпорядники 29.12.05'!I227</f>
        <v>0</v>
      </c>
      <c r="J178" s="254">
        <f>'Розпорядники 29.12.05'!J227</f>
        <v>0</v>
      </c>
      <c r="K178" s="254">
        <f>'Розпорядники 29.12.05'!K227</f>
        <v>0</v>
      </c>
      <c r="L178" s="254">
        <f>'Розпорядники 29.12.05'!L227</f>
        <v>0</v>
      </c>
      <c r="M178" s="254">
        <f>'Розпорядники 29.12.05'!M227</f>
        <v>0</v>
      </c>
      <c r="N178" s="254">
        <f>'Розпорядники 29.12.05'!N227</f>
        <v>0</v>
      </c>
      <c r="P178" s="43"/>
      <c r="Q178" s="43"/>
    </row>
    <row r="179" spans="1:17" s="36" customFormat="1" ht="66.75" customHeight="1" hidden="1" thickBot="1">
      <c r="A179" s="296"/>
      <c r="B179" s="366" t="s">
        <v>57</v>
      </c>
      <c r="C179" s="254">
        <f>'Розпорядники 29.12.05'!C228</f>
        <v>0</v>
      </c>
      <c r="D179" s="254">
        <f>'Розпорядники 29.12.05'!D228</f>
        <v>0</v>
      </c>
      <c r="E179" s="254">
        <f>'Розпорядники 29.12.05'!E228</f>
        <v>0</v>
      </c>
      <c r="F179" s="254">
        <f>'Розпорядники 29.12.05'!F228</f>
        <v>0</v>
      </c>
      <c r="G179" s="254">
        <f>'Розпорядники 29.12.05'!G228</f>
        <v>0</v>
      </c>
      <c r="H179" s="254">
        <f>'Розпорядники 29.12.05'!H228</f>
        <v>0</v>
      </c>
      <c r="I179" s="254">
        <f>'Розпорядники 29.12.05'!I228</f>
        <v>0</v>
      </c>
      <c r="J179" s="254">
        <f>'Розпорядники 29.12.05'!J228</f>
        <v>0</v>
      </c>
      <c r="K179" s="254">
        <f>'Розпорядники 29.12.05'!K228</f>
        <v>0</v>
      </c>
      <c r="L179" s="254">
        <f>'Розпорядники 29.12.05'!L228</f>
        <v>0</v>
      </c>
      <c r="M179" s="254">
        <f>'Розпорядники 29.12.05'!M228</f>
        <v>0</v>
      </c>
      <c r="N179" s="254">
        <f>'Розпорядники 29.12.05'!N228</f>
        <v>0</v>
      </c>
      <c r="P179" s="43"/>
      <c r="Q179" s="43"/>
    </row>
    <row r="180" spans="1:17" s="36" customFormat="1" ht="54.75" customHeight="1" hidden="1" thickBot="1">
      <c r="A180" s="296"/>
      <c r="B180" s="154" t="s">
        <v>58</v>
      </c>
      <c r="C180" s="254">
        <f>'Розпорядники 29.12.05'!C229</f>
        <v>0</v>
      </c>
      <c r="D180" s="254">
        <f>'Розпорядники 29.12.05'!D229</f>
        <v>0</v>
      </c>
      <c r="E180" s="254">
        <f>'Розпорядники 29.12.05'!E229</f>
        <v>0</v>
      </c>
      <c r="F180" s="254">
        <f>'Розпорядники 29.12.05'!F229</f>
        <v>0</v>
      </c>
      <c r="G180" s="254">
        <f>'Розпорядники 29.12.05'!G229</f>
        <v>0</v>
      </c>
      <c r="H180" s="254">
        <f>'Розпорядники 29.12.05'!H229</f>
        <v>0</v>
      </c>
      <c r="I180" s="254">
        <f>'Розпорядники 29.12.05'!I229</f>
        <v>0</v>
      </c>
      <c r="J180" s="254">
        <f>'Розпорядники 29.12.05'!J229</f>
        <v>0</v>
      </c>
      <c r="K180" s="254">
        <f>'Розпорядники 29.12.05'!K229</f>
        <v>0</v>
      </c>
      <c r="L180" s="254">
        <f>'Розпорядники 29.12.05'!L229</f>
        <v>0</v>
      </c>
      <c r="M180" s="254">
        <f>'Розпорядники 29.12.05'!M229</f>
        <v>0</v>
      </c>
      <c r="N180" s="254">
        <f>'Розпорядники 29.12.05'!N229</f>
        <v>0</v>
      </c>
      <c r="P180" s="43"/>
      <c r="Q180" s="43"/>
    </row>
    <row r="181" spans="1:17" s="36" customFormat="1" ht="102.75" customHeight="1" hidden="1" thickBot="1">
      <c r="A181" s="296"/>
      <c r="B181" s="366" t="s">
        <v>59</v>
      </c>
      <c r="C181" s="254">
        <f>'Розпорядники 29.12.05'!C230</f>
        <v>0</v>
      </c>
      <c r="D181" s="254">
        <f>'Розпорядники 29.12.05'!D230</f>
        <v>0</v>
      </c>
      <c r="E181" s="254">
        <f>'Розпорядники 29.12.05'!E230</f>
        <v>0</v>
      </c>
      <c r="F181" s="254">
        <f>'Розпорядники 29.12.05'!F230</f>
        <v>0</v>
      </c>
      <c r="G181" s="254">
        <f>'Розпорядники 29.12.05'!G230</f>
        <v>0</v>
      </c>
      <c r="H181" s="254">
        <f>'Розпорядники 29.12.05'!H230</f>
        <v>0</v>
      </c>
      <c r="I181" s="254">
        <f>'Розпорядники 29.12.05'!I230</f>
        <v>0</v>
      </c>
      <c r="J181" s="254">
        <f>'Розпорядники 29.12.05'!J230</f>
        <v>0</v>
      </c>
      <c r="K181" s="254">
        <f>'Розпорядники 29.12.05'!K230</f>
        <v>0</v>
      </c>
      <c r="L181" s="254">
        <f>'Розпорядники 29.12.05'!L230</f>
        <v>0</v>
      </c>
      <c r="M181" s="254">
        <f>'Розпорядники 29.12.05'!M230</f>
        <v>0</v>
      </c>
      <c r="N181" s="254">
        <f>'Розпорядники 29.12.05'!N230</f>
        <v>0</v>
      </c>
      <c r="P181" s="43"/>
      <c r="Q181" s="43"/>
    </row>
    <row r="182" spans="1:17" s="36" customFormat="1" ht="57.75" customHeight="1" hidden="1" thickBot="1">
      <c r="A182" s="296"/>
      <c r="B182" s="369" t="s">
        <v>60</v>
      </c>
      <c r="C182" s="254">
        <f>'Розпорядники 29.12.05'!C231</f>
        <v>0</v>
      </c>
      <c r="D182" s="254">
        <f>'Розпорядники 29.12.05'!D231</f>
        <v>0</v>
      </c>
      <c r="E182" s="254">
        <f>'Розпорядники 29.12.05'!E231</f>
        <v>0</v>
      </c>
      <c r="F182" s="254">
        <f>'Розпорядники 29.12.05'!F231</f>
        <v>0</v>
      </c>
      <c r="G182" s="254">
        <f>'Розпорядники 29.12.05'!G231</f>
        <v>0</v>
      </c>
      <c r="H182" s="254">
        <f>'Розпорядники 29.12.05'!H231</f>
        <v>0</v>
      </c>
      <c r="I182" s="254">
        <f>'Розпорядники 29.12.05'!I231</f>
        <v>0</v>
      </c>
      <c r="J182" s="254">
        <f>'Розпорядники 29.12.05'!J231</f>
        <v>0</v>
      </c>
      <c r="K182" s="254">
        <f>'Розпорядники 29.12.05'!K231</f>
        <v>0</v>
      </c>
      <c r="L182" s="254">
        <f>'Розпорядники 29.12.05'!L231</f>
        <v>0</v>
      </c>
      <c r="M182" s="254">
        <f>'Розпорядники 29.12.05'!M231</f>
        <v>0</v>
      </c>
      <c r="N182" s="254">
        <f>'Розпорядники 29.12.05'!N231</f>
        <v>0</v>
      </c>
      <c r="P182" s="43"/>
      <c r="Q182" s="43"/>
    </row>
    <row r="183" spans="1:14" ht="39" hidden="1" thickBot="1">
      <c r="A183" s="297"/>
      <c r="B183" s="237" t="s">
        <v>316</v>
      </c>
      <c r="C183" s="255">
        <f>'Розпорядники 29.12.05'!C232</f>
        <v>0</v>
      </c>
      <c r="D183" s="255">
        <f>'Розпорядники 29.12.05'!D232</f>
        <v>0</v>
      </c>
      <c r="E183" s="255">
        <f>'Розпорядники 29.12.05'!E232</f>
        <v>0</v>
      </c>
      <c r="F183" s="255">
        <f>'Розпорядники 29.12.05'!F232</f>
        <v>0</v>
      </c>
      <c r="G183" s="255">
        <f>'Розпорядники 29.12.05'!G232</f>
        <v>0</v>
      </c>
      <c r="H183" s="255">
        <f>'Розпорядники 29.12.05'!H232</f>
        <v>0</v>
      </c>
      <c r="I183" s="255">
        <f>'Розпорядники 29.12.05'!I232</f>
        <v>0</v>
      </c>
      <c r="J183" s="255">
        <f>'Розпорядники 29.12.05'!J232</f>
        <v>0</v>
      </c>
      <c r="K183" s="255">
        <f>'Розпорядники 29.12.05'!K232</f>
        <v>0</v>
      </c>
      <c r="L183" s="255">
        <f>'Розпорядники 29.12.05'!L232</f>
        <v>0</v>
      </c>
      <c r="M183" s="255">
        <f>'Розпорядники 29.12.05'!M232</f>
        <v>0</v>
      </c>
      <c r="N183" s="255">
        <f>'Розпорядники 29.12.05'!N232</f>
        <v>0</v>
      </c>
    </row>
    <row r="184" spans="1:14" ht="13.5" thickBot="1">
      <c r="A184" s="316"/>
      <c r="B184" s="129" t="s">
        <v>145</v>
      </c>
      <c r="C184" s="377">
        <f aca="true" t="shared" si="20" ref="C184:N184">C173+C176+C177+C178+C179+C180+C181+C182+C183+C172+C166</f>
        <v>98436</v>
      </c>
      <c r="D184" s="377">
        <f t="shared" si="20"/>
        <v>95646.09999999999</v>
      </c>
      <c r="E184" s="377">
        <f t="shared" si="20"/>
        <v>36264.1</v>
      </c>
      <c r="F184" s="377">
        <f t="shared" si="20"/>
        <v>9062.4</v>
      </c>
      <c r="G184" s="377">
        <f t="shared" si="20"/>
        <v>2789.9</v>
      </c>
      <c r="H184" s="377">
        <f t="shared" si="20"/>
        <v>16725.6</v>
      </c>
      <c r="I184" s="377">
        <f t="shared" si="20"/>
        <v>4320.8</v>
      </c>
      <c r="J184" s="377">
        <f t="shared" si="20"/>
        <v>1090.6</v>
      </c>
      <c r="K184" s="377">
        <f t="shared" si="20"/>
        <v>427.1</v>
      </c>
      <c r="L184" s="377">
        <f t="shared" si="20"/>
        <v>12404.8</v>
      </c>
      <c r="M184" s="377">
        <f t="shared" si="20"/>
        <v>7000</v>
      </c>
      <c r="N184" s="377">
        <f t="shared" si="20"/>
        <v>115161.59999999999</v>
      </c>
    </row>
    <row r="185" spans="1:14" ht="12.75">
      <c r="A185" s="317"/>
      <c r="B185" s="128"/>
      <c r="C185" s="128"/>
      <c r="D185" s="128"/>
      <c r="E185" s="128"/>
      <c r="F185" s="128"/>
      <c r="G185" s="128"/>
      <c r="H185" s="128"/>
      <c r="I185" s="128"/>
      <c r="J185" s="128"/>
      <c r="K185" s="128"/>
      <c r="L185" s="128"/>
      <c r="M185" s="128"/>
      <c r="N185" s="128"/>
    </row>
    <row r="186" spans="1:14" ht="12.75">
      <c r="A186" s="318"/>
      <c r="B186" s="488" t="s">
        <v>358</v>
      </c>
      <c r="C186" s="489"/>
      <c r="D186" s="489"/>
      <c r="E186" s="489"/>
      <c r="F186" s="489"/>
      <c r="G186" s="489"/>
      <c r="H186" s="489"/>
      <c r="I186" s="489"/>
      <c r="J186" s="489"/>
      <c r="K186" s="489"/>
      <c r="L186" s="489"/>
      <c r="M186" s="489"/>
      <c r="N186" s="489"/>
    </row>
    <row r="187" spans="1:14" ht="12.75">
      <c r="A187" s="318"/>
      <c r="B187" s="35"/>
      <c r="C187" s="8"/>
      <c r="D187" s="8"/>
      <c r="E187" s="8"/>
      <c r="F187" s="8"/>
      <c r="G187" s="8"/>
      <c r="H187" s="8"/>
      <c r="I187" s="8"/>
      <c r="J187" s="8"/>
      <c r="K187" s="8"/>
      <c r="L187" s="8"/>
      <c r="M187" s="8"/>
      <c r="N187" s="8"/>
    </row>
    <row r="188" spans="1:14" ht="12.75">
      <c r="A188" s="318"/>
      <c r="B188" s="8"/>
      <c r="C188" s="8"/>
      <c r="D188" s="8"/>
      <c r="E188" s="8"/>
      <c r="F188" s="8"/>
      <c r="G188" s="8"/>
      <c r="H188" s="8"/>
      <c r="I188" s="8"/>
      <c r="J188" s="8"/>
      <c r="K188" s="8"/>
      <c r="L188" s="8"/>
      <c r="M188" s="8"/>
      <c r="N188" s="8"/>
    </row>
  </sheetData>
  <mergeCells count="31">
    <mergeCell ref="A58:A59"/>
    <mergeCell ref="A80:A81"/>
    <mergeCell ref="A111:A112"/>
    <mergeCell ref="A84:A85"/>
    <mergeCell ref="A65:A66"/>
    <mergeCell ref="A67:A68"/>
    <mergeCell ref="A61:A62"/>
    <mergeCell ref="A49:A50"/>
    <mergeCell ref="A51:A52"/>
    <mergeCell ref="A54:A55"/>
    <mergeCell ref="B49:B50"/>
    <mergeCell ref="B51:B53"/>
    <mergeCell ref="B54:B55"/>
    <mergeCell ref="A40:A41"/>
    <mergeCell ref="A42:A43"/>
    <mergeCell ref="A45:A46"/>
    <mergeCell ref="A47:A48"/>
    <mergeCell ref="A7:N7"/>
    <mergeCell ref="A8:N8"/>
    <mergeCell ref="A10:A11"/>
    <mergeCell ref="B10:B11"/>
    <mergeCell ref="C10:G10"/>
    <mergeCell ref="H10:L10"/>
    <mergeCell ref="N10:N11"/>
    <mergeCell ref="B45:B46"/>
    <mergeCell ref="B47:B48"/>
    <mergeCell ref="B186:N186"/>
    <mergeCell ref="B40:B41"/>
    <mergeCell ref="B42:B43"/>
    <mergeCell ref="B145:B146"/>
    <mergeCell ref="B147:B148"/>
  </mergeCells>
  <printOptions/>
  <pageMargins left="1.13" right="0.03937007874015748" top="0.77" bottom="0.57" header="0.17" footer="0.16"/>
  <pageSetup fitToHeight="4" fitToWidth="4"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indexed="48"/>
  </sheetPr>
  <dimension ref="A1:EJ264"/>
  <sheetViews>
    <sheetView workbookViewId="0" topLeftCell="A3">
      <pane xSplit="2" ySplit="4" topLeftCell="C119" activePane="bottomRight" state="frozen"/>
      <selection pane="topLeft" activeCell="A3" sqref="A3"/>
      <selection pane="topRight" activeCell="C3" sqref="C3"/>
      <selection pane="bottomLeft" activeCell="A7" sqref="A7"/>
      <selection pane="bottomRight" activeCell="D131" sqref="D131"/>
    </sheetView>
  </sheetViews>
  <sheetFormatPr defaultColWidth="9.140625" defaultRowHeight="12.75"/>
  <cols>
    <col min="1" max="1" width="8.00390625" style="160" customWidth="1"/>
    <col min="2" max="2" width="42.00390625" style="83" customWidth="1"/>
    <col min="3" max="3" width="10.7109375" style="357" customWidth="1"/>
    <col min="4" max="4" width="10.57421875" style="83" customWidth="1"/>
    <col min="5" max="5" width="11.28125" style="83" customWidth="1"/>
    <col min="6" max="6" width="10.28125" style="83" customWidth="1"/>
    <col min="7" max="7" width="9.8515625" style="83" customWidth="1"/>
    <col min="8" max="8" width="11.00390625" style="83" customWidth="1"/>
    <col min="9" max="9" width="11.421875" style="83" customWidth="1"/>
    <col min="10" max="10" width="9.7109375" style="83" customWidth="1"/>
    <col min="11" max="11" width="10.140625" style="83" customWidth="1"/>
    <col min="12" max="12" width="10.8515625" style="83" customWidth="1"/>
    <col min="13" max="13" width="10.57421875" style="83" customWidth="1"/>
    <col min="14" max="14" width="10.421875" style="83" customWidth="1"/>
    <col min="15" max="16384" width="9.140625" style="83" customWidth="1"/>
  </cols>
  <sheetData>
    <row r="1" spans="1:16" s="381" customFormat="1" ht="13.5" customHeight="1" hidden="1">
      <c r="A1" s="514" t="s">
        <v>176</v>
      </c>
      <c r="B1" s="514"/>
      <c r="C1" s="514"/>
      <c r="D1" s="514"/>
      <c r="E1" s="514"/>
      <c r="F1" s="514"/>
      <c r="G1" s="514"/>
      <c r="H1" s="514"/>
      <c r="I1" s="514"/>
      <c r="J1" s="514"/>
      <c r="K1" s="514"/>
      <c r="L1" s="514"/>
      <c r="M1" s="514"/>
      <c r="N1" s="514"/>
      <c r="O1" s="380"/>
      <c r="P1" s="380"/>
    </row>
    <row r="2" spans="1:16" s="381" customFormat="1" ht="12" customHeight="1" hidden="1">
      <c r="A2" s="514" t="s">
        <v>61</v>
      </c>
      <c r="B2" s="514"/>
      <c r="C2" s="514"/>
      <c r="D2" s="514"/>
      <c r="E2" s="514"/>
      <c r="F2" s="514"/>
      <c r="G2" s="514"/>
      <c r="H2" s="514"/>
      <c r="I2" s="514"/>
      <c r="J2" s="514"/>
      <c r="K2" s="514"/>
      <c r="L2" s="514"/>
      <c r="M2" s="514"/>
      <c r="N2" s="514"/>
      <c r="O2" s="380"/>
      <c r="P2" s="380"/>
    </row>
    <row r="3" spans="1:16" ht="12.75">
      <c r="A3" s="515" t="s">
        <v>306</v>
      </c>
      <c r="B3" s="515"/>
      <c r="C3" s="515"/>
      <c r="D3" s="515"/>
      <c r="E3" s="515"/>
      <c r="F3" s="515"/>
      <c r="G3" s="515"/>
      <c r="H3" s="515"/>
      <c r="I3" s="515"/>
      <c r="J3" s="515"/>
      <c r="K3" s="515"/>
      <c r="L3" s="515"/>
      <c r="M3" s="515"/>
      <c r="N3" s="515"/>
      <c r="O3" s="188"/>
      <c r="P3" s="188"/>
    </row>
    <row r="4" spans="1:16" ht="13.5" thickBot="1">
      <c r="A4" s="515" t="s">
        <v>61</v>
      </c>
      <c r="B4" s="515"/>
      <c r="C4" s="515"/>
      <c r="D4" s="515"/>
      <c r="E4" s="515"/>
      <c r="F4" s="515"/>
      <c r="G4" s="515"/>
      <c r="H4" s="515"/>
      <c r="I4" s="515"/>
      <c r="J4" s="515"/>
      <c r="K4" s="515"/>
      <c r="L4" s="515"/>
      <c r="M4" s="515"/>
      <c r="N4" s="515"/>
      <c r="O4" s="188"/>
      <c r="P4" s="188"/>
    </row>
    <row r="5" spans="1:17" ht="30" customHeight="1" thickBot="1">
      <c r="A5" s="478" t="s">
        <v>10</v>
      </c>
      <c r="B5" s="480" t="s">
        <v>85</v>
      </c>
      <c r="C5" s="482" t="s">
        <v>83</v>
      </c>
      <c r="D5" s="483"/>
      <c r="E5" s="483"/>
      <c r="F5" s="483"/>
      <c r="G5" s="469"/>
      <c r="H5" s="483" t="s">
        <v>84</v>
      </c>
      <c r="I5" s="483"/>
      <c r="J5" s="483"/>
      <c r="K5" s="483"/>
      <c r="L5" s="483"/>
      <c r="M5" s="170"/>
      <c r="N5" s="480" t="s">
        <v>11</v>
      </c>
      <c r="Q5" s="85"/>
    </row>
    <row r="6" spans="1:14" ht="90.75" customHeight="1" thickBot="1">
      <c r="A6" s="479"/>
      <c r="B6" s="481"/>
      <c r="C6" s="382" t="s">
        <v>12</v>
      </c>
      <c r="D6" s="171" t="s">
        <v>13</v>
      </c>
      <c r="E6" s="171" t="s">
        <v>62</v>
      </c>
      <c r="F6" s="171" t="s">
        <v>82</v>
      </c>
      <c r="G6" s="383" t="s">
        <v>15</v>
      </c>
      <c r="H6" s="171" t="s">
        <v>12</v>
      </c>
      <c r="I6" s="171" t="s">
        <v>13</v>
      </c>
      <c r="J6" s="171" t="s">
        <v>62</v>
      </c>
      <c r="K6" s="171" t="s">
        <v>82</v>
      </c>
      <c r="L6" s="172" t="s">
        <v>15</v>
      </c>
      <c r="M6" s="171" t="s">
        <v>126</v>
      </c>
      <c r="N6" s="472"/>
    </row>
    <row r="7" spans="1:14" ht="12.75">
      <c r="A7" s="134"/>
      <c r="B7" s="146"/>
      <c r="C7" s="329"/>
      <c r="D7" s="146"/>
      <c r="E7" s="206"/>
      <c r="F7" s="145"/>
      <c r="G7" s="146"/>
      <c r="H7" s="145"/>
      <c r="I7" s="146"/>
      <c r="J7" s="206"/>
      <c r="K7" s="145"/>
      <c r="L7" s="146"/>
      <c r="M7" s="145"/>
      <c r="N7" s="214"/>
    </row>
    <row r="8" spans="1:14" ht="19.5" customHeight="1" thickBot="1">
      <c r="A8" s="201" t="s">
        <v>16</v>
      </c>
      <c r="B8" s="215" t="s">
        <v>17</v>
      </c>
      <c r="C8" s="330">
        <f>C9</f>
        <v>8354.8</v>
      </c>
      <c r="D8" s="216">
        <f aca="true" t="shared" si="0" ref="D8:N8">D9</f>
        <v>8167.200000000001</v>
      </c>
      <c r="E8" s="216">
        <f t="shared" si="0"/>
        <v>5082.000000000001</v>
      </c>
      <c r="F8" s="216">
        <f t="shared" si="0"/>
        <v>259.4</v>
      </c>
      <c r="G8" s="216">
        <f t="shared" si="0"/>
        <v>187.6</v>
      </c>
      <c r="H8" s="173">
        <f t="shared" si="0"/>
        <v>905.3</v>
      </c>
      <c r="I8" s="173">
        <f t="shared" si="0"/>
        <v>733.5</v>
      </c>
      <c r="J8" s="173">
        <f t="shared" si="0"/>
        <v>312.6</v>
      </c>
      <c r="K8" s="173">
        <f t="shared" si="0"/>
        <v>42.3</v>
      </c>
      <c r="L8" s="173">
        <f t="shared" si="0"/>
        <v>171.8</v>
      </c>
      <c r="M8" s="173">
        <f t="shared" si="0"/>
        <v>0</v>
      </c>
      <c r="N8" s="173">
        <f t="shared" si="0"/>
        <v>9260.100000000002</v>
      </c>
    </row>
    <row r="9" spans="1:14" ht="14.25" customHeight="1" thickBot="1">
      <c r="A9" s="84" t="s">
        <v>127</v>
      </c>
      <c r="B9" s="85" t="s">
        <v>18</v>
      </c>
      <c r="C9" s="331">
        <f>SUM(C10:C18)</f>
        <v>8354.8</v>
      </c>
      <c r="D9" s="217">
        <f>SUM(D10:D18)</f>
        <v>8167.200000000001</v>
      </c>
      <c r="E9" s="217">
        <f aca="true" t="shared" si="1" ref="E9:N9">SUM(E10:E18)</f>
        <v>5082.000000000001</v>
      </c>
      <c r="F9" s="217">
        <f t="shared" si="1"/>
        <v>259.4</v>
      </c>
      <c r="G9" s="217">
        <f t="shared" si="1"/>
        <v>187.6</v>
      </c>
      <c r="H9" s="218">
        <f t="shared" si="1"/>
        <v>905.3</v>
      </c>
      <c r="I9" s="219">
        <f t="shared" si="1"/>
        <v>733.5</v>
      </c>
      <c r="J9" s="218">
        <f t="shared" si="1"/>
        <v>312.6</v>
      </c>
      <c r="K9" s="218">
        <f t="shared" si="1"/>
        <v>42.3</v>
      </c>
      <c r="L9" s="218">
        <f t="shared" si="1"/>
        <v>171.8</v>
      </c>
      <c r="M9" s="218">
        <f t="shared" si="1"/>
        <v>0</v>
      </c>
      <c r="N9" s="218">
        <f t="shared" si="1"/>
        <v>9260.100000000002</v>
      </c>
    </row>
    <row r="10" spans="1:14" ht="12.75">
      <c r="A10" s="195"/>
      <c r="B10" s="86" t="s">
        <v>63</v>
      </c>
      <c r="C10" s="347">
        <f aca="true" t="shared" si="2" ref="C10:C18">D10+G10</f>
        <v>4666.1</v>
      </c>
      <c r="D10" s="66">
        <f>4666.1-151</f>
        <v>4515.1</v>
      </c>
      <c r="E10" s="66">
        <v>2561.3</v>
      </c>
      <c r="F10" s="66">
        <v>195.4</v>
      </c>
      <c r="G10" s="71">
        <v>151</v>
      </c>
      <c r="H10" s="118">
        <f aca="true" t="shared" si="3" ref="H10:H18">I10+L10</f>
        <v>755.3</v>
      </c>
      <c r="I10" s="384">
        <f>755.3-21.8</f>
        <v>733.5</v>
      </c>
      <c r="J10" s="220">
        <v>312.6</v>
      </c>
      <c r="K10" s="220">
        <v>42.3</v>
      </c>
      <c r="L10" s="220">
        <v>21.8</v>
      </c>
      <c r="M10" s="220"/>
      <c r="N10" s="228">
        <f>H10+C10</f>
        <v>5421.400000000001</v>
      </c>
    </row>
    <row r="11" spans="1:14" ht="12.75">
      <c r="A11" s="87"/>
      <c r="B11" s="88" t="s">
        <v>86</v>
      </c>
      <c r="C11" s="332">
        <f t="shared" si="2"/>
        <v>1949.5</v>
      </c>
      <c r="D11" s="68">
        <v>1949.5</v>
      </c>
      <c r="E11" s="68">
        <v>1359.5</v>
      </c>
      <c r="F11" s="68">
        <v>64</v>
      </c>
      <c r="G11" s="73"/>
      <c r="H11" s="169">
        <f t="shared" si="3"/>
        <v>150</v>
      </c>
      <c r="I11" s="221"/>
      <c r="J11" s="222"/>
      <c r="K11" s="222"/>
      <c r="L11" s="222">
        <v>150</v>
      </c>
      <c r="M11" s="222"/>
      <c r="N11" s="223">
        <f aca="true" t="shared" si="4" ref="N11:N44">H11+C11</f>
        <v>2099.5</v>
      </c>
    </row>
    <row r="12" spans="1:14" ht="12.75">
      <c r="A12" s="89"/>
      <c r="B12" s="90" t="s">
        <v>239</v>
      </c>
      <c r="C12" s="332">
        <f t="shared" si="2"/>
        <v>385.6</v>
      </c>
      <c r="D12" s="68">
        <v>385.6</v>
      </c>
      <c r="E12" s="74">
        <v>278.7</v>
      </c>
      <c r="F12" s="74"/>
      <c r="G12" s="91"/>
      <c r="H12" s="169">
        <f t="shared" si="3"/>
        <v>0</v>
      </c>
      <c r="I12" s="221"/>
      <c r="J12" s="222"/>
      <c r="K12" s="222"/>
      <c r="L12" s="222"/>
      <c r="M12" s="222"/>
      <c r="N12" s="223">
        <f t="shared" si="4"/>
        <v>385.6</v>
      </c>
    </row>
    <row r="13" spans="1:14" ht="12.75">
      <c r="A13" s="89"/>
      <c r="B13" s="90" t="s">
        <v>97</v>
      </c>
      <c r="C13" s="333">
        <f t="shared" si="2"/>
        <v>826.4</v>
      </c>
      <c r="D13" s="74">
        <f>826.4-36.6</f>
        <v>789.8</v>
      </c>
      <c r="E13" s="74">
        <v>495.3</v>
      </c>
      <c r="F13" s="74"/>
      <c r="G13" s="91">
        <v>36.6</v>
      </c>
      <c r="H13" s="169">
        <f t="shared" si="3"/>
        <v>0</v>
      </c>
      <c r="I13" s="221"/>
      <c r="J13" s="222"/>
      <c r="K13" s="222"/>
      <c r="L13" s="222"/>
      <c r="M13" s="222"/>
      <c r="N13" s="223">
        <f t="shared" si="4"/>
        <v>826.4</v>
      </c>
    </row>
    <row r="14" spans="1:14" ht="12.75" hidden="1">
      <c r="A14" s="89"/>
      <c r="B14" s="90" t="s">
        <v>274</v>
      </c>
      <c r="C14" s="332">
        <f t="shared" si="2"/>
        <v>0</v>
      </c>
      <c r="D14" s="92"/>
      <c r="E14" s="92"/>
      <c r="F14" s="92"/>
      <c r="G14" s="92"/>
      <c r="H14" s="169">
        <f t="shared" si="3"/>
        <v>0</v>
      </c>
      <c r="I14" s="221"/>
      <c r="J14" s="222"/>
      <c r="K14" s="222"/>
      <c r="L14" s="222"/>
      <c r="M14" s="222"/>
      <c r="N14" s="223">
        <f t="shared" si="4"/>
        <v>0</v>
      </c>
    </row>
    <row r="15" spans="1:14" ht="12.75" hidden="1">
      <c r="A15" s="89"/>
      <c r="B15" s="90" t="s">
        <v>274</v>
      </c>
      <c r="C15" s="332">
        <f t="shared" si="2"/>
        <v>0</v>
      </c>
      <c r="D15" s="92"/>
      <c r="E15" s="92"/>
      <c r="F15" s="92"/>
      <c r="G15" s="92"/>
      <c r="H15" s="169">
        <f t="shared" si="3"/>
        <v>0</v>
      </c>
      <c r="I15" s="221"/>
      <c r="J15" s="222"/>
      <c r="K15" s="222"/>
      <c r="L15" s="222"/>
      <c r="M15" s="222"/>
      <c r="N15" s="223">
        <f t="shared" si="4"/>
        <v>0</v>
      </c>
    </row>
    <row r="16" spans="1:14" ht="12.75">
      <c r="A16" s="89"/>
      <c r="B16" s="90" t="s">
        <v>274</v>
      </c>
      <c r="C16" s="332">
        <f t="shared" si="2"/>
        <v>265.7</v>
      </c>
      <c r="D16" s="92">
        <v>265.7</v>
      </c>
      <c r="E16" s="92">
        <v>195.1</v>
      </c>
      <c r="F16" s="92"/>
      <c r="G16" s="92"/>
      <c r="H16" s="169">
        <f t="shared" si="3"/>
        <v>0</v>
      </c>
      <c r="I16" s="221"/>
      <c r="J16" s="222"/>
      <c r="K16" s="222"/>
      <c r="L16" s="222"/>
      <c r="M16" s="222"/>
      <c r="N16" s="223">
        <f t="shared" si="4"/>
        <v>265.7</v>
      </c>
    </row>
    <row r="17" spans="1:14" ht="12.75">
      <c r="A17" s="89"/>
      <c r="B17" s="90" t="s">
        <v>275</v>
      </c>
      <c r="C17" s="334">
        <f t="shared" si="2"/>
        <v>152.5</v>
      </c>
      <c r="D17" s="92">
        <v>152.5</v>
      </c>
      <c r="E17" s="92">
        <v>112</v>
      </c>
      <c r="F17" s="92"/>
      <c r="G17" s="92"/>
      <c r="H17" s="169">
        <f t="shared" si="3"/>
        <v>0</v>
      </c>
      <c r="I17" s="221"/>
      <c r="J17" s="222"/>
      <c r="K17" s="222"/>
      <c r="L17" s="222"/>
      <c r="M17" s="222"/>
      <c r="N17" s="223">
        <f t="shared" si="4"/>
        <v>152.5</v>
      </c>
    </row>
    <row r="18" spans="1:14" ht="13.5" thickBot="1">
      <c r="A18" s="93"/>
      <c r="B18" s="209" t="s">
        <v>276</v>
      </c>
      <c r="C18" s="333">
        <f t="shared" si="2"/>
        <v>109</v>
      </c>
      <c r="D18" s="80">
        <v>109</v>
      </c>
      <c r="E18" s="81">
        <v>80.1</v>
      </c>
      <c r="F18" s="80"/>
      <c r="G18" s="81"/>
      <c r="H18" s="169">
        <f t="shared" si="3"/>
        <v>0</v>
      </c>
      <c r="I18" s="224"/>
      <c r="J18" s="225"/>
      <c r="K18" s="225"/>
      <c r="L18" s="225"/>
      <c r="M18" s="225"/>
      <c r="N18" s="226">
        <f t="shared" si="4"/>
        <v>109</v>
      </c>
    </row>
    <row r="19" spans="1:14" s="174" customFormat="1" ht="12.75" hidden="1">
      <c r="A19" s="227" t="s">
        <v>119</v>
      </c>
      <c r="B19" s="200" t="s">
        <v>120</v>
      </c>
      <c r="C19" s="335"/>
      <c r="D19" s="198"/>
      <c r="E19" s="199"/>
      <c r="F19" s="198"/>
      <c r="G19" s="199"/>
      <c r="H19" s="200"/>
      <c r="I19" s="197"/>
      <c r="J19" s="200"/>
      <c r="K19" s="197"/>
      <c r="L19" s="200"/>
      <c r="M19" s="197"/>
      <c r="N19" s="228">
        <f t="shared" si="4"/>
        <v>0</v>
      </c>
    </row>
    <row r="20" spans="1:14" s="174" customFormat="1" ht="13.5" hidden="1" thickBot="1">
      <c r="A20" s="229"/>
      <c r="B20" s="230" t="s">
        <v>121</v>
      </c>
      <c r="C20" s="336">
        <f>C21</f>
        <v>0</v>
      </c>
      <c r="D20" s="203">
        <f>D21</f>
        <v>0</v>
      </c>
      <c r="E20" s="231">
        <f aca="true" t="shared" si="5" ref="E20:N20">E21</f>
        <v>0</v>
      </c>
      <c r="F20" s="203">
        <f t="shared" si="5"/>
        <v>0</v>
      </c>
      <c r="G20" s="231">
        <f t="shared" si="5"/>
        <v>0</v>
      </c>
      <c r="H20" s="230">
        <f t="shared" si="5"/>
        <v>0</v>
      </c>
      <c r="I20" s="202">
        <f t="shared" si="5"/>
        <v>0</v>
      </c>
      <c r="J20" s="230">
        <f t="shared" si="5"/>
        <v>0</v>
      </c>
      <c r="K20" s="202">
        <f t="shared" si="5"/>
        <v>0</v>
      </c>
      <c r="L20" s="230">
        <f>L21</f>
        <v>0</v>
      </c>
      <c r="M20" s="202">
        <f t="shared" si="5"/>
        <v>0</v>
      </c>
      <c r="N20" s="230">
        <f t="shared" si="5"/>
        <v>0</v>
      </c>
    </row>
    <row r="21" spans="1:14" ht="12.75" hidden="1">
      <c r="A21" s="134" t="s">
        <v>139</v>
      </c>
      <c r="B21" s="214" t="s">
        <v>129</v>
      </c>
      <c r="C21" s="337">
        <f>D21+G21</f>
        <v>0</v>
      </c>
      <c r="D21" s="143">
        <f>D22</f>
        <v>0</v>
      </c>
      <c r="E21" s="144">
        <f>E22</f>
        <v>0</v>
      </c>
      <c r="F21" s="143">
        <f>F22</f>
        <v>0</v>
      </c>
      <c r="G21" s="144">
        <f>G22</f>
        <v>0</v>
      </c>
      <c r="H21" s="145">
        <f>I21+L21</f>
        <v>0</v>
      </c>
      <c r="I21" s="146">
        <f>I22</f>
        <v>0</v>
      </c>
      <c r="J21" s="145">
        <f>J22</f>
        <v>0</v>
      </c>
      <c r="K21" s="146">
        <f>K22</f>
        <v>0</v>
      </c>
      <c r="L21" s="145">
        <f>L22</f>
        <v>0</v>
      </c>
      <c r="M21" s="146"/>
      <c r="N21" s="145">
        <f t="shared" si="4"/>
        <v>0</v>
      </c>
    </row>
    <row r="22" spans="1:14" ht="13.5" hidden="1" thickBot="1">
      <c r="A22" s="93"/>
      <c r="B22" s="179" t="s">
        <v>63</v>
      </c>
      <c r="C22" s="338">
        <f>D22+G22</f>
        <v>0</v>
      </c>
      <c r="D22" s="110"/>
      <c r="E22" s="208"/>
      <c r="F22" s="110"/>
      <c r="G22" s="208"/>
      <c r="H22" s="148">
        <f>I22+L22</f>
        <v>0</v>
      </c>
      <c r="I22" s="209"/>
      <c r="J22" s="148"/>
      <c r="K22" s="209"/>
      <c r="L22" s="148"/>
      <c r="M22" s="209"/>
      <c r="N22" s="148">
        <f t="shared" si="4"/>
        <v>0</v>
      </c>
    </row>
    <row r="23" spans="1:14" ht="19.5" customHeight="1" thickBot="1">
      <c r="A23" s="94" t="s">
        <v>19</v>
      </c>
      <c r="B23" s="95" t="s">
        <v>20</v>
      </c>
      <c r="C23" s="385">
        <f aca="true" t="shared" si="6" ref="C23:N23">C24+C25+C26+C27+C30+C31+C32+C34+C33+C35+C36</f>
        <v>29642.99999999999</v>
      </c>
      <c r="D23" s="385">
        <f t="shared" si="6"/>
        <v>29340.39999999999</v>
      </c>
      <c r="E23" s="385">
        <f t="shared" si="6"/>
        <v>16467.3</v>
      </c>
      <c r="F23" s="385">
        <f t="shared" si="6"/>
        <v>3775.2</v>
      </c>
      <c r="G23" s="385">
        <f t="shared" si="6"/>
        <v>302.6</v>
      </c>
      <c r="H23" s="385">
        <f t="shared" si="6"/>
        <v>2286.2000000000003</v>
      </c>
      <c r="I23" s="385">
        <f t="shared" si="6"/>
        <v>2252.4</v>
      </c>
      <c r="J23" s="385">
        <f t="shared" si="6"/>
        <v>495.90000000000003</v>
      </c>
      <c r="K23" s="385">
        <f t="shared" si="6"/>
        <v>315.5</v>
      </c>
      <c r="L23" s="385">
        <f t="shared" si="6"/>
        <v>33.8</v>
      </c>
      <c r="M23" s="385">
        <f t="shared" si="6"/>
        <v>0</v>
      </c>
      <c r="N23" s="385">
        <f t="shared" si="6"/>
        <v>31929.19999999999</v>
      </c>
    </row>
    <row r="24" spans="1:14" ht="12.75">
      <c r="A24" s="190" t="s">
        <v>200</v>
      </c>
      <c r="B24" s="96" t="s">
        <v>208</v>
      </c>
      <c r="C24" s="334">
        <f>D24+G24</f>
        <v>5123.9</v>
      </c>
      <c r="D24" s="71">
        <v>5023.9</v>
      </c>
      <c r="E24" s="66">
        <v>2317</v>
      </c>
      <c r="F24" s="71">
        <v>762.2</v>
      </c>
      <c r="G24" s="66">
        <v>100</v>
      </c>
      <c r="H24" s="145">
        <f>I24+L24</f>
        <v>1059</v>
      </c>
      <c r="I24" s="86">
        <f>1059-2</f>
        <v>1057</v>
      </c>
      <c r="J24" s="96">
        <v>28.1</v>
      </c>
      <c r="K24" s="86"/>
      <c r="L24" s="96">
        <v>2</v>
      </c>
      <c r="M24" s="96"/>
      <c r="N24" s="96">
        <f t="shared" si="4"/>
        <v>6182.9</v>
      </c>
    </row>
    <row r="25" spans="1:14" ht="25.5">
      <c r="A25" s="193" t="s">
        <v>201</v>
      </c>
      <c r="B25" s="233" t="s">
        <v>209</v>
      </c>
      <c r="C25" s="334">
        <f>D25+G25</f>
        <v>20109.899999999998</v>
      </c>
      <c r="D25" s="68">
        <v>19907.3</v>
      </c>
      <c r="E25" s="325">
        <v>12211.6</v>
      </c>
      <c r="F25" s="68">
        <v>2746.5</v>
      </c>
      <c r="G25" s="68">
        <v>202.6</v>
      </c>
      <c r="H25" s="221">
        <f aca="true" t="shared" si="7" ref="H25:H33">I25+L25</f>
        <v>1105.4</v>
      </c>
      <c r="I25" s="222">
        <f>1105.4-24.4</f>
        <v>1081</v>
      </c>
      <c r="J25" s="222">
        <v>441.3</v>
      </c>
      <c r="K25" s="222">
        <v>286.9</v>
      </c>
      <c r="L25" s="222">
        <v>24.4</v>
      </c>
      <c r="M25" s="223"/>
      <c r="N25" s="98">
        <f t="shared" si="4"/>
        <v>21215.3</v>
      </c>
    </row>
    <row r="26" spans="1:14" ht="12.75">
      <c r="A26" s="97" t="s">
        <v>202</v>
      </c>
      <c r="B26" s="98" t="s">
        <v>210</v>
      </c>
      <c r="C26" s="334">
        <f>D26+G26</f>
        <v>490.1</v>
      </c>
      <c r="D26" s="68">
        <v>490.1</v>
      </c>
      <c r="E26" s="68">
        <v>359</v>
      </c>
      <c r="F26" s="68"/>
      <c r="G26" s="68"/>
      <c r="H26" s="221">
        <f t="shared" si="7"/>
        <v>0</v>
      </c>
      <c r="I26" s="222"/>
      <c r="J26" s="222"/>
      <c r="K26" s="222"/>
      <c r="L26" s="222"/>
      <c r="M26" s="223"/>
      <c r="N26" s="98">
        <f t="shared" si="4"/>
        <v>490.1</v>
      </c>
    </row>
    <row r="27" spans="1:14" ht="25.5">
      <c r="A27" s="191" t="s">
        <v>203</v>
      </c>
      <c r="B27" s="234" t="s">
        <v>211</v>
      </c>
      <c r="C27" s="334">
        <f aca="true" t="shared" si="8" ref="C27:C34">D27+G27</f>
        <v>162.5</v>
      </c>
      <c r="D27" s="68">
        <f>D28+D29</f>
        <v>162.5</v>
      </c>
      <c r="E27" s="68">
        <f>E28+E29</f>
        <v>0</v>
      </c>
      <c r="F27" s="68">
        <f>F28+F29</f>
        <v>0</v>
      </c>
      <c r="G27" s="68">
        <f>G28+G29</f>
        <v>0</v>
      </c>
      <c r="H27" s="221">
        <f>H28+H29</f>
        <v>0</v>
      </c>
      <c r="I27" s="222"/>
      <c r="J27" s="222"/>
      <c r="K27" s="222"/>
      <c r="L27" s="222"/>
      <c r="M27" s="223"/>
      <c r="N27" s="98">
        <f>N28+N29</f>
        <v>162.5</v>
      </c>
    </row>
    <row r="28" spans="1:14" ht="12.75">
      <c r="A28" s="87"/>
      <c r="B28" s="88" t="s">
        <v>355</v>
      </c>
      <c r="C28" s="334">
        <f t="shared" si="8"/>
        <v>162.5</v>
      </c>
      <c r="D28" s="68">
        <v>162.5</v>
      </c>
      <c r="E28" s="68"/>
      <c r="F28" s="68"/>
      <c r="G28" s="68"/>
      <c r="H28" s="221">
        <f t="shared" si="7"/>
        <v>0</v>
      </c>
      <c r="I28" s="222"/>
      <c r="J28" s="222"/>
      <c r="K28" s="222"/>
      <c r="L28" s="222"/>
      <c r="M28" s="223"/>
      <c r="N28" s="98">
        <f t="shared" si="4"/>
        <v>162.5</v>
      </c>
    </row>
    <row r="29" spans="1:14" ht="12.75">
      <c r="A29" s="84"/>
      <c r="B29" s="90" t="s">
        <v>239</v>
      </c>
      <c r="C29" s="334">
        <f t="shared" si="8"/>
        <v>0</v>
      </c>
      <c r="D29" s="68"/>
      <c r="E29" s="68"/>
      <c r="F29" s="68"/>
      <c r="G29" s="68"/>
      <c r="H29" s="221">
        <f t="shared" si="7"/>
        <v>0</v>
      </c>
      <c r="I29" s="222"/>
      <c r="J29" s="222"/>
      <c r="K29" s="222"/>
      <c r="L29" s="222"/>
      <c r="M29" s="236"/>
      <c r="N29" s="98">
        <f t="shared" si="4"/>
        <v>0</v>
      </c>
    </row>
    <row r="30" spans="1:14" ht="25.5">
      <c r="A30" s="97" t="s">
        <v>204</v>
      </c>
      <c r="B30" s="192" t="s">
        <v>212</v>
      </c>
      <c r="C30" s="334">
        <f t="shared" si="8"/>
        <v>1168</v>
      </c>
      <c r="D30" s="68">
        <v>1168</v>
      </c>
      <c r="E30" s="68">
        <v>757.3</v>
      </c>
      <c r="F30" s="68">
        <v>133.9</v>
      </c>
      <c r="G30" s="68"/>
      <c r="H30" s="221">
        <f t="shared" si="7"/>
        <v>46.5</v>
      </c>
      <c r="I30" s="222">
        <f>46.5-2.9</f>
        <v>43.6</v>
      </c>
      <c r="J30" s="222"/>
      <c r="K30" s="222">
        <v>23.6</v>
      </c>
      <c r="L30" s="222">
        <v>2.9</v>
      </c>
      <c r="M30" s="236"/>
      <c r="N30" s="98">
        <f t="shared" si="4"/>
        <v>1214.5</v>
      </c>
    </row>
    <row r="31" spans="1:14" ht="25.5">
      <c r="A31" s="191" t="s">
        <v>205</v>
      </c>
      <c r="B31" s="234" t="s">
        <v>213</v>
      </c>
      <c r="C31" s="334">
        <f t="shared" si="8"/>
        <v>211.3</v>
      </c>
      <c r="D31" s="75">
        <v>211.3</v>
      </c>
      <c r="E31" s="69">
        <v>153.1</v>
      </c>
      <c r="F31" s="75"/>
      <c r="G31" s="69"/>
      <c r="H31" s="221">
        <f t="shared" si="7"/>
        <v>0</v>
      </c>
      <c r="I31" s="222"/>
      <c r="J31" s="222"/>
      <c r="K31" s="222"/>
      <c r="L31" s="222"/>
      <c r="M31" s="236"/>
      <c r="N31" s="98">
        <f t="shared" si="4"/>
        <v>211.3</v>
      </c>
    </row>
    <row r="32" spans="1:14" ht="25.5">
      <c r="A32" s="191" t="s">
        <v>206</v>
      </c>
      <c r="B32" s="234" t="s">
        <v>214</v>
      </c>
      <c r="C32" s="334">
        <f t="shared" si="8"/>
        <v>501.1</v>
      </c>
      <c r="D32" s="75">
        <v>501.1</v>
      </c>
      <c r="E32" s="69">
        <v>333.3</v>
      </c>
      <c r="F32" s="75">
        <v>43.1</v>
      </c>
      <c r="G32" s="69"/>
      <c r="H32" s="221">
        <f t="shared" si="7"/>
        <v>0</v>
      </c>
      <c r="I32" s="222"/>
      <c r="J32" s="222"/>
      <c r="K32" s="222"/>
      <c r="L32" s="222"/>
      <c r="M32" s="236"/>
      <c r="N32" s="98">
        <f t="shared" si="4"/>
        <v>501.1</v>
      </c>
    </row>
    <row r="33" spans="1:14" ht="26.25" customHeight="1">
      <c r="A33" s="193" t="s">
        <v>285</v>
      </c>
      <c r="B33" s="233" t="s">
        <v>288</v>
      </c>
      <c r="C33" s="339">
        <f t="shared" si="8"/>
        <v>80.6</v>
      </c>
      <c r="D33" s="72">
        <v>80.6</v>
      </c>
      <c r="E33" s="67"/>
      <c r="F33" s="72"/>
      <c r="G33" s="67"/>
      <c r="H33" s="221">
        <f t="shared" si="7"/>
        <v>0</v>
      </c>
      <c r="I33" s="222"/>
      <c r="J33" s="222"/>
      <c r="K33" s="222"/>
      <c r="L33" s="222"/>
      <c r="M33" s="236"/>
      <c r="N33" s="98">
        <f t="shared" si="4"/>
        <v>80.6</v>
      </c>
    </row>
    <row r="34" spans="1:14" ht="13.5" thickBot="1">
      <c r="A34" s="97" t="s">
        <v>207</v>
      </c>
      <c r="B34" s="101" t="s">
        <v>215</v>
      </c>
      <c r="C34" s="334">
        <f t="shared" si="8"/>
        <v>548</v>
      </c>
      <c r="D34" s="235">
        <v>548</v>
      </c>
      <c r="E34" s="68">
        <v>336</v>
      </c>
      <c r="F34" s="73">
        <v>89.5</v>
      </c>
      <c r="G34" s="68"/>
      <c r="H34" s="221">
        <f>I34+L34</f>
        <v>75.3</v>
      </c>
      <c r="I34" s="222">
        <f>75.3-4.5</f>
        <v>70.8</v>
      </c>
      <c r="J34" s="222">
        <v>26.5</v>
      </c>
      <c r="K34" s="222">
        <v>5</v>
      </c>
      <c r="L34" s="222">
        <v>4.5</v>
      </c>
      <c r="M34" s="236"/>
      <c r="N34" s="98">
        <f>H34+C34</f>
        <v>623.3</v>
      </c>
    </row>
    <row r="35" spans="1:14" ht="64.5" thickBot="1">
      <c r="A35" s="193" t="s">
        <v>298</v>
      </c>
      <c r="B35" s="237" t="s">
        <v>297</v>
      </c>
      <c r="C35" s="334">
        <f>D35+G35</f>
        <v>539.6</v>
      </c>
      <c r="D35" s="235">
        <v>539.6</v>
      </c>
      <c r="E35" s="68"/>
      <c r="F35" s="73"/>
      <c r="G35" s="68"/>
      <c r="H35" s="221">
        <f>I35+L35</f>
        <v>0</v>
      </c>
      <c r="I35" s="222">
        <v>0</v>
      </c>
      <c r="J35" s="222">
        <v>0</v>
      </c>
      <c r="K35" s="222">
        <v>0</v>
      </c>
      <c r="L35" s="222">
        <v>0</v>
      </c>
      <c r="M35" s="223"/>
      <c r="N35" s="98">
        <f>H35+C35</f>
        <v>539.6</v>
      </c>
    </row>
    <row r="36" spans="1:14" ht="90" thickBot="1">
      <c r="A36" s="280" t="s">
        <v>78</v>
      </c>
      <c r="B36" s="393" t="s">
        <v>79</v>
      </c>
      <c r="C36" s="334">
        <f>D36+G36</f>
        <v>708</v>
      </c>
      <c r="D36" s="235">
        <v>708</v>
      </c>
      <c r="E36" s="68"/>
      <c r="F36" s="73"/>
      <c r="G36" s="68"/>
      <c r="H36" s="221">
        <f>I36+L36</f>
        <v>0</v>
      </c>
      <c r="I36" s="222">
        <v>0</v>
      </c>
      <c r="J36" s="222">
        <v>0</v>
      </c>
      <c r="K36" s="222">
        <v>0</v>
      </c>
      <c r="L36" s="222">
        <v>0</v>
      </c>
      <c r="M36" s="223"/>
      <c r="N36" s="98">
        <f>H36+C36</f>
        <v>708</v>
      </c>
    </row>
    <row r="37" spans="1:14" ht="19.5" customHeight="1" thickBot="1">
      <c r="A37" s="113" t="s">
        <v>21</v>
      </c>
      <c r="B37" s="240" t="s">
        <v>22</v>
      </c>
      <c r="C37" s="342">
        <f>C38+C39+C40+C41+C42+C43+C44+C46</f>
        <v>22263.700000000004</v>
      </c>
      <c r="D37" s="70">
        <f aca="true" t="shared" si="9" ref="D37:N37">D38+D39+D40+D41+D42+D43+D44+D46</f>
        <v>22026</v>
      </c>
      <c r="E37" s="70">
        <f t="shared" si="9"/>
        <v>11597.300000000001</v>
      </c>
      <c r="F37" s="70">
        <f t="shared" si="9"/>
        <v>2735.6</v>
      </c>
      <c r="G37" s="70">
        <f t="shared" si="9"/>
        <v>237.7</v>
      </c>
      <c r="H37" s="70">
        <f t="shared" si="9"/>
        <v>797.4999999999999</v>
      </c>
      <c r="I37" s="70">
        <f t="shared" si="9"/>
        <v>667.4999999999999</v>
      </c>
      <c r="J37" s="386">
        <f t="shared" si="9"/>
        <v>211</v>
      </c>
      <c r="K37" s="326">
        <f t="shared" si="9"/>
        <v>40.5</v>
      </c>
      <c r="L37" s="326">
        <f t="shared" si="9"/>
        <v>130</v>
      </c>
      <c r="M37" s="326">
        <f t="shared" si="9"/>
        <v>0</v>
      </c>
      <c r="N37" s="387">
        <f t="shared" si="9"/>
        <v>23061.2</v>
      </c>
    </row>
    <row r="38" spans="1:14" ht="12.75">
      <c r="A38" s="195" t="s">
        <v>224</v>
      </c>
      <c r="B38" s="86" t="s">
        <v>227</v>
      </c>
      <c r="C38" s="337">
        <f>D38+G38</f>
        <v>9583.1</v>
      </c>
      <c r="D38" s="66">
        <v>9434.4</v>
      </c>
      <c r="E38" s="71">
        <v>5008.4</v>
      </c>
      <c r="F38" s="66">
        <v>1254.4</v>
      </c>
      <c r="G38" s="71">
        <v>148.7</v>
      </c>
      <c r="H38" s="96">
        <f>I38+L38</f>
        <v>118.9</v>
      </c>
      <c r="I38" s="86">
        <f>118.9-15</f>
        <v>103.9</v>
      </c>
      <c r="J38" s="118">
        <v>18</v>
      </c>
      <c r="K38" s="96">
        <v>13.7</v>
      </c>
      <c r="L38" s="207">
        <v>15</v>
      </c>
      <c r="M38" s="86"/>
      <c r="N38" s="96">
        <f t="shared" si="4"/>
        <v>9702</v>
      </c>
    </row>
    <row r="39" spans="1:14" ht="12.75">
      <c r="A39" s="84" t="s">
        <v>225</v>
      </c>
      <c r="B39" s="85" t="s">
        <v>228</v>
      </c>
      <c r="C39" s="334">
        <f aca="true" t="shared" si="10" ref="C39:C44">D39+G39</f>
        <v>2105.5</v>
      </c>
      <c r="D39" s="67">
        <v>2094</v>
      </c>
      <c r="E39" s="72">
        <v>1133.2</v>
      </c>
      <c r="F39" s="67">
        <v>265.6</v>
      </c>
      <c r="G39" s="72">
        <v>11.5</v>
      </c>
      <c r="H39" s="98">
        <f aca="true" t="shared" si="11" ref="H39:H44">I39+L39</f>
        <v>5.6</v>
      </c>
      <c r="I39" s="85">
        <v>5.6</v>
      </c>
      <c r="J39" s="119"/>
      <c r="K39" s="136"/>
      <c r="L39" s="147"/>
      <c r="M39" s="85"/>
      <c r="N39" s="98">
        <f t="shared" si="4"/>
        <v>2111.1</v>
      </c>
    </row>
    <row r="40" spans="1:14" ht="25.5">
      <c r="A40" s="87" t="s">
        <v>226</v>
      </c>
      <c r="B40" s="107" t="s">
        <v>229</v>
      </c>
      <c r="C40" s="340">
        <f>D40+G40</f>
        <v>2462.2000000000003</v>
      </c>
      <c r="D40" s="68">
        <v>2457.9</v>
      </c>
      <c r="E40" s="73">
        <v>1422.5</v>
      </c>
      <c r="F40" s="68">
        <v>57.2</v>
      </c>
      <c r="G40" s="73">
        <v>4.3</v>
      </c>
      <c r="H40" s="98">
        <f t="shared" si="11"/>
        <v>2.3</v>
      </c>
      <c r="I40" s="88">
        <v>2.3</v>
      </c>
      <c r="J40" s="102"/>
      <c r="K40" s="98"/>
      <c r="L40" s="177"/>
      <c r="M40" s="88"/>
      <c r="N40" s="98">
        <f t="shared" si="4"/>
        <v>2464.5000000000005</v>
      </c>
    </row>
    <row r="41" spans="1:14" ht="12.75">
      <c r="A41" s="84" t="s">
        <v>230</v>
      </c>
      <c r="B41" s="85" t="s">
        <v>231</v>
      </c>
      <c r="C41" s="334">
        <f t="shared" si="10"/>
        <v>6360</v>
      </c>
      <c r="D41" s="67">
        <v>6291.8</v>
      </c>
      <c r="E41" s="72">
        <v>3117.4</v>
      </c>
      <c r="F41" s="67">
        <v>996.5</v>
      </c>
      <c r="G41" s="72">
        <v>68.2</v>
      </c>
      <c r="H41" s="98">
        <f>I41+L41</f>
        <v>596.8</v>
      </c>
      <c r="I41" s="85">
        <f>596.8-110</f>
        <v>486.79999999999995</v>
      </c>
      <c r="J41" s="119">
        <v>169</v>
      </c>
      <c r="K41" s="136">
        <v>26.8</v>
      </c>
      <c r="L41" s="147">
        <v>110</v>
      </c>
      <c r="M41" s="85"/>
      <c r="N41" s="98">
        <f t="shared" si="4"/>
        <v>6956.8</v>
      </c>
    </row>
    <row r="42" spans="1:14" ht="12.75">
      <c r="A42" s="87" t="s">
        <v>232</v>
      </c>
      <c r="B42" s="88" t="s">
        <v>233</v>
      </c>
      <c r="C42" s="340">
        <f t="shared" si="10"/>
        <v>50</v>
      </c>
      <c r="D42" s="68">
        <v>50</v>
      </c>
      <c r="E42" s="73"/>
      <c r="F42" s="68"/>
      <c r="G42" s="73"/>
      <c r="H42" s="98">
        <f t="shared" si="11"/>
        <v>0</v>
      </c>
      <c r="I42" s="88"/>
      <c r="J42" s="102"/>
      <c r="K42" s="98"/>
      <c r="L42" s="177"/>
      <c r="M42" s="88"/>
      <c r="N42" s="98">
        <f t="shared" si="4"/>
        <v>50</v>
      </c>
    </row>
    <row r="43" spans="1:14" ht="12.75">
      <c r="A43" s="84" t="s">
        <v>234</v>
      </c>
      <c r="B43" s="85" t="s">
        <v>237</v>
      </c>
      <c r="C43" s="334">
        <f t="shared" si="10"/>
        <v>333</v>
      </c>
      <c r="D43" s="67">
        <v>328</v>
      </c>
      <c r="E43" s="72">
        <v>218.7</v>
      </c>
      <c r="F43" s="67">
        <v>10.6</v>
      </c>
      <c r="G43" s="72">
        <v>5</v>
      </c>
      <c r="H43" s="98">
        <f t="shared" si="11"/>
        <v>41</v>
      </c>
      <c r="I43" s="85">
        <f>41-5</f>
        <v>36</v>
      </c>
      <c r="J43" s="119">
        <v>24</v>
      </c>
      <c r="K43" s="136"/>
      <c r="L43" s="147">
        <v>5</v>
      </c>
      <c r="M43" s="85"/>
      <c r="N43" s="98">
        <f t="shared" si="4"/>
        <v>374</v>
      </c>
    </row>
    <row r="44" spans="1:14" ht="26.25" thickBot="1">
      <c r="A44" s="87" t="s">
        <v>235</v>
      </c>
      <c r="B44" s="107" t="s">
        <v>238</v>
      </c>
      <c r="C44" s="341">
        <f t="shared" si="10"/>
        <v>1369.9</v>
      </c>
      <c r="D44" s="68">
        <v>1369.9</v>
      </c>
      <c r="E44" s="73">
        <v>697.1</v>
      </c>
      <c r="F44" s="68">
        <v>151.3</v>
      </c>
      <c r="G44" s="73"/>
      <c r="H44" s="98">
        <f t="shared" si="11"/>
        <v>32.9</v>
      </c>
      <c r="I44" s="88">
        <v>32.9</v>
      </c>
      <c r="J44" s="102"/>
      <c r="K44" s="98"/>
      <c r="L44" s="177"/>
      <c r="M44" s="88"/>
      <c r="N44" s="98">
        <f t="shared" si="4"/>
        <v>1402.8000000000002</v>
      </c>
    </row>
    <row r="45" spans="1:14" ht="26.25" hidden="1" thickBot="1">
      <c r="A45" s="108" t="s">
        <v>236</v>
      </c>
      <c r="B45" s="116" t="s">
        <v>246</v>
      </c>
      <c r="C45" s="341">
        <f>D45+G45</f>
        <v>0</v>
      </c>
      <c r="D45" s="68"/>
      <c r="E45" s="73"/>
      <c r="F45" s="68"/>
      <c r="G45" s="73"/>
      <c r="H45" s="98">
        <f>I45+L45</f>
        <v>0</v>
      </c>
      <c r="I45" s="88"/>
      <c r="J45" s="102"/>
      <c r="K45" s="98"/>
      <c r="L45" s="177"/>
      <c r="M45" s="88"/>
      <c r="N45" s="98">
        <f>H45+C45</f>
        <v>0</v>
      </c>
    </row>
    <row r="46" spans="1:14" ht="64.5" hidden="1" thickBot="1">
      <c r="A46" s="108" t="s">
        <v>299</v>
      </c>
      <c r="B46" s="117" t="s">
        <v>297</v>
      </c>
      <c r="C46" s="341">
        <f>D46+G46</f>
        <v>0</v>
      </c>
      <c r="D46" s="68"/>
      <c r="E46" s="73"/>
      <c r="F46" s="68"/>
      <c r="G46" s="73"/>
      <c r="H46" s="98">
        <f>I46+L46</f>
        <v>0</v>
      </c>
      <c r="I46" s="88"/>
      <c r="J46" s="102"/>
      <c r="K46" s="98"/>
      <c r="L46" s="177"/>
      <c r="M46" s="88"/>
      <c r="N46" s="98">
        <f>H46+C46</f>
        <v>0</v>
      </c>
    </row>
    <row r="47" spans="1:14" ht="20.25" customHeight="1" thickBot="1">
      <c r="A47" s="113" t="s">
        <v>23</v>
      </c>
      <c r="B47" s="122" t="s">
        <v>24</v>
      </c>
      <c r="C47" s="342">
        <f>C49+C51+C52+C54+C56+C58+C61+C63+C65+C67+C68+C70+C71+C74+C76+C77+C81+C82+C85+C87+C89+C91+C93+C96+C98+C101+C105+C106+C107+C100+C64+C72</f>
        <v>23494.300000000007</v>
      </c>
      <c r="D47" s="70">
        <f aca="true" t="shared" si="12" ref="D47:N47">D49+D51+D52+D54+D56+D58+D61+D63+D65+D67+D68+D70+D71+D74+D76+D77+D81+D82+D85+D87+D89+D91+D93+D96+D98+D101+D105+D106+D107+D100+D64+D72</f>
        <v>23355.300000000007</v>
      </c>
      <c r="E47" s="70">
        <f t="shared" si="12"/>
        <v>370.5</v>
      </c>
      <c r="F47" s="70">
        <f t="shared" si="12"/>
        <v>56.3</v>
      </c>
      <c r="G47" s="70">
        <f t="shared" si="12"/>
        <v>139</v>
      </c>
      <c r="H47" s="70">
        <f t="shared" si="12"/>
        <v>5</v>
      </c>
      <c r="I47" s="70">
        <f t="shared" si="12"/>
        <v>5</v>
      </c>
      <c r="J47" s="70">
        <f t="shared" si="12"/>
        <v>0</v>
      </c>
      <c r="K47" s="70">
        <f t="shared" si="12"/>
        <v>0</v>
      </c>
      <c r="L47" s="70">
        <f t="shared" si="12"/>
        <v>0</v>
      </c>
      <c r="M47" s="70">
        <f t="shared" si="12"/>
        <v>0</v>
      </c>
      <c r="N47" s="70">
        <f t="shared" si="12"/>
        <v>23499.300000000007</v>
      </c>
    </row>
    <row r="48" spans="1:14" ht="12.75" customHeight="1">
      <c r="A48" s="134" t="s">
        <v>255</v>
      </c>
      <c r="B48" s="470" t="s">
        <v>323</v>
      </c>
      <c r="C48" s="329"/>
      <c r="D48" s="143"/>
      <c r="E48" s="143"/>
      <c r="F48" s="144"/>
      <c r="G48" s="143"/>
      <c r="H48" s="145"/>
      <c r="I48" s="146"/>
      <c r="J48" s="145"/>
      <c r="K48" s="146"/>
      <c r="L48" s="145"/>
      <c r="M48" s="146"/>
      <c r="N48" s="145"/>
    </row>
    <row r="49" spans="1:14" ht="57" customHeight="1">
      <c r="A49" s="104"/>
      <c r="B49" s="471"/>
      <c r="C49" s="332">
        <f>D49+G49</f>
        <v>2753.7</v>
      </c>
      <c r="D49" s="69">
        <v>2753.7</v>
      </c>
      <c r="E49" s="69"/>
      <c r="F49" s="75"/>
      <c r="G49" s="69"/>
      <c r="H49" s="175"/>
      <c r="I49" s="105"/>
      <c r="J49" s="175"/>
      <c r="K49" s="105"/>
      <c r="L49" s="175"/>
      <c r="M49" s="105"/>
      <c r="N49" s="175">
        <f>H49+C49</f>
        <v>2753.7</v>
      </c>
    </row>
    <row r="50" spans="1:14" ht="12.75">
      <c r="A50" s="89" t="s">
        <v>256</v>
      </c>
      <c r="B50" s="473" t="s">
        <v>324</v>
      </c>
      <c r="C50" s="339"/>
      <c r="D50" s="74"/>
      <c r="E50" s="74"/>
      <c r="F50" s="91"/>
      <c r="G50" s="74"/>
      <c r="H50" s="101"/>
      <c r="I50" s="90"/>
      <c r="J50" s="101"/>
      <c r="K50" s="90"/>
      <c r="L50" s="101"/>
      <c r="M50" s="90"/>
      <c r="N50" s="101"/>
    </row>
    <row r="51" spans="1:14" ht="52.5" customHeight="1">
      <c r="A51" s="104"/>
      <c r="B51" s="474"/>
      <c r="C51" s="332">
        <f>D51+G51</f>
        <v>3</v>
      </c>
      <c r="D51" s="69">
        <v>3</v>
      </c>
      <c r="E51" s="69"/>
      <c r="F51" s="75"/>
      <c r="G51" s="69"/>
      <c r="H51" s="175"/>
      <c r="I51" s="105"/>
      <c r="J51" s="175"/>
      <c r="K51" s="105"/>
      <c r="L51" s="175"/>
      <c r="M51" s="105"/>
      <c r="N51" s="175">
        <f>H51+C51</f>
        <v>3</v>
      </c>
    </row>
    <row r="52" spans="1:14" ht="76.5">
      <c r="A52" s="87" t="s">
        <v>257</v>
      </c>
      <c r="B52" s="327" t="s">
        <v>325</v>
      </c>
      <c r="C52" s="334">
        <f>D52+G52</f>
        <v>148</v>
      </c>
      <c r="D52" s="68">
        <v>99</v>
      </c>
      <c r="E52" s="68"/>
      <c r="F52" s="73"/>
      <c r="G52" s="68">
        <v>49</v>
      </c>
      <c r="H52" s="98">
        <f>I52+L52</f>
        <v>0</v>
      </c>
      <c r="I52" s="88"/>
      <c r="J52" s="98"/>
      <c r="K52" s="88"/>
      <c r="L52" s="98"/>
      <c r="M52" s="88"/>
      <c r="N52" s="98">
        <f>H52+C52</f>
        <v>148</v>
      </c>
    </row>
    <row r="53" spans="1:14" ht="12.75">
      <c r="A53" s="89" t="s">
        <v>258</v>
      </c>
      <c r="B53" s="512" t="s">
        <v>328</v>
      </c>
      <c r="C53" s="339"/>
      <c r="D53" s="74"/>
      <c r="E53" s="74"/>
      <c r="F53" s="91"/>
      <c r="G53" s="74"/>
      <c r="H53" s="101"/>
      <c r="I53" s="90"/>
      <c r="J53" s="101"/>
      <c r="K53" s="90"/>
      <c r="L53" s="101"/>
      <c r="M53" s="90"/>
      <c r="N53" s="101"/>
    </row>
    <row r="54" spans="1:14" ht="248.25" customHeight="1">
      <c r="A54" s="104" t="s">
        <v>258</v>
      </c>
      <c r="B54" s="513"/>
      <c r="C54" s="332">
        <f>D54+G54</f>
        <v>365</v>
      </c>
      <c r="D54" s="69">
        <v>365</v>
      </c>
      <c r="E54" s="69"/>
      <c r="F54" s="75"/>
      <c r="G54" s="69"/>
      <c r="H54" s="175"/>
      <c r="I54" s="105"/>
      <c r="J54" s="175"/>
      <c r="K54" s="105"/>
      <c r="L54" s="175"/>
      <c r="M54" s="105"/>
      <c r="N54" s="175">
        <f>H54+C54</f>
        <v>365</v>
      </c>
    </row>
    <row r="55" spans="1:14" ht="12.75">
      <c r="A55" s="84" t="s">
        <v>190</v>
      </c>
      <c r="B55" s="486" t="s">
        <v>191</v>
      </c>
      <c r="C55" s="333"/>
      <c r="D55" s="67"/>
      <c r="E55" s="67"/>
      <c r="F55" s="72"/>
      <c r="G55" s="67"/>
      <c r="H55" s="136"/>
      <c r="I55" s="85"/>
      <c r="J55" s="136"/>
      <c r="K55" s="85"/>
      <c r="L55" s="136"/>
      <c r="M55" s="85"/>
      <c r="N55" s="136"/>
    </row>
    <row r="56" spans="1:14" ht="13.5" customHeight="1">
      <c r="A56" s="84"/>
      <c r="B56" s="487"/>
      <c r="C56" s="333">
        <f>D56+G56</f>
        <v>484</v>
      </c>
      <c r="D56" s="67">
        <v>484</v>
      </c>
      <c r="E56" s="67"/>
      <c r="F56" s="72"/>
      <c r="G56" s="67"/>
      <c r="H56" s="98">
        <f>I56+L56</f>
        <v>0</v>
      </c>
      <c r="I56" s="85"/>
      <c r="J56" s="136"/>
      <c r="K56" s="85"/>
      <c r="L56" s="136"/>
      <c r="M56" s="85"/>
      <c r="N56" s="136">
        <f>H56+C56</f>
        <v>484</v>
      </c>
    </row>
    <row r="57" spans="1:14" ht="12.75">
      <c r="A57" s="89" t="s">
        <v>259</v>
      </c>
      <c r="B57" s="90" t="s">
        <v>260</v>
      </c>
      <c r="C57" s="339"/>
      <c r="D57" s="74"/>
      <c r="E57" s="74"/>
      <c r="F57" s="91"/>
      <c r="G57" s="74"/>
      <c r="H57" s="101"/>
      <c r="I57" s="90"/>
      <c r="J57" s="101"/>
      <c r="K57" s="90"/>
      <c r="L57" s="101"/>
      <c r="M57" s="90"/>
      <c r="N57" s="101"/>
    </row>
    <row r="58" spans="1:14" ht="12.75">
      <c r="A58" s="104"/>
      <c r="B58" s="105" t="s">
        <v>261</v>
      </c>
      <c r="C58" s="332">
        <f>D58+G58</f>
        <v>1700</v>
      </c>
      <c r="D58" s="69">
        <v>1700</v>
      </c>
      <c r="E58" s="69"/>
      <c r="F58" s="75"/>
      <c r="G58" s="69"/>
      <c r="H58" s="175"/>
      <c r="I58" s="105"/>
      <c r="J58" s="175"/>
      <c r="K58" s="105"/>
      <c r="L58" s="175"/>
      <c r="M58" s="105"/>
      <c r="N58" s="175">
        <f>H58+C58</f>
        <v>1700</v>
      </c>
    </row>
    <row r="59" spans="1:14" ht="12.75">
      <c r="A59" s="194" t="s">
        <v>262</v>
      </c>
      <c r="B59" s="101" t="s">
        <v>260</v>
      </c>
      <c r="C59" s="343"/>
      <c r="D59" s="74"/>
      <c r="E59" s="74"/>
      <c r="F59" s="91"/>
      <c r="G59" s="74"/>
      <c r="H59" s="101"/>
      <c r="I59" s="90"/>
      <c r="J59" s="101"/>
      <c r="K59" s="90"/>
      <c r="L59" s="101"/>
      <c r="M59" s="90"/>
      <c r="N59" s="101"/>
    </row>
    <row r="60" spans="1:14" ht="12.75">
      <c r="A60" s="193"/>
      <c r="B60" s="136" t="s">
        <v>263</v>
      </c>
      <c r="C60" s="344"/>
      <c r="D60" s="67"/>
      <c r="E60" s="67"/>
      <c r="F60" s="72"/>
      <c r="G60" s="67"/>
      <c r="H60" s="136"/>
      <c r="I60" s="85"/>
      <c r="J60" s="136"/>
      <c r="K60" s="85"/>
      <c r="L60" s="136"/>
      <c r="M60" s="85"/>
      <c r="N60" s="136"/>
    </row>
    <row r="61" spans="1:14" ht="12.75">
      <c r="A61" s="191"/>
      <c r="B61" s="175"/>
      <c r="C61" s="345">
        <f>D61+G61</f>
        <v>3</v>
      </c>
      <c r="D61" s="69">
        <v>3</v>
      </c>
      <c r="E61" s="69"/>
      <c r="F61" s="75"/>
      <c r="G61" s="69"/>
      <c r="H61" s="175"/>
      <c r="I61" s="105"/>
      <c r="J61" s="175"/>
      <c r="K61" s="105"/>
      <c r="L61" s="175"/>
      <c r="M61" s="105"/>
      <c r="N61" s="175">
        <f>H61+C61</f>
        <v>3</v>
      </c>
    </row>
    <row r="62" spans="1:14" ht="12.75">
      <c r="A62" s="89" t="s">
        <v>264</v>
      </c>
      <c r="B62" s="90" t="s">
        <v>265</v>
      </c>
      <c r="C62" s="339"/>
      <c r="D62" s="74"/>
      <c r="E62" s="74"/>
      <c r="F62" s="91"/>
      <c r="G62" s="74"/>
      <c r="H62" s="101"/>
      <c r="I62" s="90"/>
      <c r="J62" s="101"/>
      <c r="K62" s="90"/>
      <c r="L62" s="101"/>
      <c r="M62" s="90"/>
      <c r="N62" s="101"/>
    </row>
    <row r="63" spans="1:14" ht="12.75">
      <c r="A63" s="104"/>
      <c r="B63" s="105" t="s">
        <v>9</v>
      </c>
      <c r="C63" s="332">
        <f>D63+G63</f>
        <v>35</v>
      </c>
      <c r="D63" s="69">
        <v>35</v>
      </c>
      <c r="E63" s="69"/>
      <c r="F63" s="75"/>
      <c r="G63" s="69"/>
      <c r="H63" s="98">
        <f>I63+L63</f>
        <v>0</v>
      </c>
      <c r="I63" s="105"/>
      <c r="J63" s="175"/>
      <c r="K63" s="105"/>
      <c r="L63" s="175"/>
      <c r="M63" s="105"/>
      <c r="N63" s="175">
        <f>H63+C63</f>
        <v>35</v>
      </c>
    </row>
    <row r="64" spans="1:14" ht="114" customHeight="1">
      <c r="A64" s="104" t="s">
        <v>287</v>
      </c>
      <c r="B64" s="328" t="s">
        <v>8</v>
      </c>
      <c r="C64" s="332">
        <f>D64+G64</f>
        <v>60</v>
      </c>
      <c r="D64" s="69">
        <v>60</v>
      </c>
      <c r="E64" s="69"/>
      <c r="F64" s="75"/>
      <c r="G64" s="69"/>
      <c r="H64" s="98"/>
      <c r="I64" s="105"/>
      <c r="J64" s="175"/>
      <c r="K64" s="105"/>
      <c r="L64" s="175"/>
      <c r="M64" s="175"/>
      <c r="N64" s="175">
        <f>H64+C64</f>
        <v>60</v>
      </c>
    </row>
    <row r="65" spans="1:14" ht="12.75">
      <c r="A65" s="87" t="s">
        <v>25</v>
      </c>
      <c r="B65" s="88" t="s">
        <v>98</v>
      </c>
      <c r="C65" s="334">
        <f>D65+G65</f>
        <v>204</v>
      </c>
      <c r="D65" s="68">
        <v>204</v>
      </c>
      <c r="E65" s="68"/>
      <c r="F65" s="73"/>
      <c r="G65" s="68"/>
      <c r="H65" s="98">
        <f>I65+L65</f>
        <v>0</v>
      </c>
      <c r="I65" s="88"/>
      <c r="J65" s="98"/>
      <c r="K65" s="88"/>
      <c r="L65" s="98"/>
      <c r="M65" s="85"/>
      <c r="N65" s="136">
        <f>H65+C65</f>
        <v>204</v>
      </c>
    </row>
    <row r="66" spans="1:14" ht="12.75">
      <c r="A66" s="89" t="s">
        <v>26</v>
      </c>
      <c r="B66" s="90" t="s">
        <v>99</v>
      </c>
      <c r="C66" s="339"/>
      <c r="D66" s="74"/>
      <c r="E66" s="74"/>
      <c r="F66" s="91"/>
      <c r="G66" s="74"/>
      <c r="H66" s="101"/>
      <c r="I66" s="90"/>
      <c r="J66" s="101"/>
      <c r="K66" s="90"/>
      <c r="L66" s="101"/>
      <c r="M66" s="90"/>
      <c r="N66" s="101"/>
    </row>
    <row r="67" spans="1:14" ht="12.75">
      <c r="A67" s="104"/>
      <c r="B67" s="105" t="s">
        <v>100</v>
      </c>
      <c r="C67" s="332">
        <f>D67+G67</f>
        <v>3012</v>
      </c>
      <c r="D67" s="69">
        <v>3012</v>
      </c>
      <c r="E67" s="69"/>
      <c r="F67" s="75"/>
      <c r="G67" s="69"/>
      <c r="H67" s="175"/>
      <c r="I67" s="105"/>
      <c r="J67" s="175"/>
      <c r="K67" s="105"/>
      <c r="L67" s="175"/>
      <c r="M67" s="105"/>
      <c r="N67" s="175">
        <f>H67+C67</f>
        <v>3012</v>
      </c>
    </row>
    <row r="68" spans="1:14" ht="12.75">
      <c r="A68" s="89" t="s">
        <v>27</v>
      </c>
      <c r="B68" s="90" t="s">
        <v>101</v>
      </c>
      <c r="C68" s="333">
        <f>D68+G68</f>
        <v>9540.9</v>
      </c>
      <c r="D68" s="74">
        <v>9540.9</v>
      </c>
      <c r="E68" s="74"/>
      <c r="F68" s="91"/>
      <c r="G68" s="74"/>
      <c r="H68" s="101">
        <f>I68+L68</f>
        <v>0</v>
      </c>
      <c r="I68" s="90"/>
      <c r="J68" s="101"/>
      <c r="K68" s="90"/>
      <c r="L68" s="101"/>
      <c r="M68" s="90"/>
      <c r="N68" s="136">
        <f>H68+C68</f>
        <v>9540.9</v>
      </c>
    </row>
    <row r="69" spans="1:14" ht="12.75">
      <c r="A69" s="89" t="s">
        <v>28</v>
      </c>
      <c r="B69" s="90" t="s">
        <v>102</v>
      </c>
      <c r="C69" s="339"/>
      <c r="D69" s="74"/>
      <c r="E69" s="74"/>
      <c r="F69" s="91"/>
      <c r="G69" s="74"/>
      <c r="H69" s="101"/>
      <c r="I69" s="90"/>
      <c r="J69" s="101"/>
      <c r="K69" s="90"/>
      <c r="L69" s="101"/>
      <c r="M69" s="90"/>
      <c r="N69" s="101"/>
    </row>
    <row r="70" spans="1:14" ht="12.75">
      <c r="A70" s="104"/>
      <c r="B70" s="105" t="s">
        <v>103</v>
      </c>
      <c r="C70" s="332">
        <f>D70+G70</f>
        <v>300</v>
      </c>
      <c r="D70" s="69">
        <v>300</v>
      </c>
      <c r="E70" s="69"/>
      <c r="F70" s="75"/>
      <c r="G70" s="69"/>
      <c r="H70" s="175">
        <f>I70+L70</f>
        <v>0</v>
      </c>
      <c r="I70" s="105"/>
      <c r="J70" s="175"/>
      <c r="K70" s="105"/>
      <c r="L70" s="175"/>
      <c r="M70" s="105"/>
      <c r="N70" s="175">
        <f>H70+C70</f>
        <v>300</v>
      </c>
    </row>
    <row r="71" spans="1:14" ht="12.75">
      <c r="A71" s="87" t="s">
        <v>29</v>
      </c>
      <c r="B71" s="88" t="s">
        <v>266</v>
      </c>
      <c r="C71" s="334">
        <f>D71+G71</f>
        <v>1380</v>
      </c>
      <c r="D71" s="68">
        <v>1380</v>
      </c>
      <c r="E71" s="68"/>
      <c r="F71" s="73"/>
      <c r="G71" s="68"/>
      <c r="H71" s="98"/>
      <c r="I71" s="88"/>
      <c r="J71" s="98"/>
      <c r="K71" s="88"/>
      <c r="L71" s="98"/>
      <c r="M71" s="88"/>
      <c r="N71" s="98">
        <f>H71+C71</f>
        <v>1380</v>
      </c>
    </row>
    <row r="72" spans="1:14" ht="12.75">
      <c r="A72" s="87" t="s">
        <v>349</v>
      </c>
      <c r="B72" s="88" t="s">
        <v>350</v>
      </c>
      <c r="C72" s="332">
        <f>D72+G72</f>
        <v>156</v>
      </c>
      <c r="D72" s="69">
        <v>156</v>
      </c>
      <c r="E72" s="69"/>
      <c r="F72" s="75"/>
      <c r="G72" s="69"/>
      <c r="H72" s="175">
        <f>I72+L72</f>
        <v>0</v>
      </c>
      <c r="I72" s="105"/>
      <c r="J72" s="175"/>
      <c r="K72" s="105"/>
      <c r="L72" s="175"/>
      <c r="M72" s="105"/>
      <c r="N72" s="175">
        <f>H72+C72</f>
        <v>156</v>
      </c>
    </row>
    <row r="73" spans="1:14" ht="12.75">
      <c r="A73" s="84" t="s">
        <v>267</v>
      </c>
      <c r="B73" s="85" t="s">
        <v>268</v>
      </c>
      <c r="C73" s="333"/>
      <c r="D73" s="67"/>
      <c r="E73" s="67"/>
      <c r="F73" s="72"/>
      <c r="G73" s="67"/>
      <c r="H73" s="136"/>
      <c r="I73" s="85"/>
      <c r="J73" s="136"/>
      <c r="K73" s="85"/>
      <c r="L73" s="136"/>
      <c r="M73" s="85"/>
      <c r="N73" s="136"/>
    </row>
    <row r="74" spans="1:14" ht="12.75">
      <c r="A74" s="84"/>
      <c r="B74" s="105" t="s">
        <v>269</v>
      </c>
      <c r="C74" s="332">
        <f>D74+G74</f>
        <v>147.5</v>
      </c>
      <c r="D74" s="69">
        <v>147.5</v>
      </c>
      <c r="E74" s="69"/>
      <c r="F74" s="75"/>
      <c r="G74" s="69"/>
      <c r="H74" s="175">
        <f>I74+L74</f>
        <v>0</v>
      </c>
      <c r="I74" s="105"/>
      <c r="J74" s="175"/>
      <c r="K74" s="105"/>
      <c r="L74" s="175"/>
      <c r="M74" s="105"/>
      <c r="N74" s="175">
        <f>H74+C74</f>
        <v>147.5</v>
      </c>
    </row>
    <row r="75" spans="1:14" ht="12.75">
      <c r="A75" s="89" t="s">
        <v>30</v>
      </c>
      <c r="B75" s="85" t="s">
        <v>88</v>
      </c>
      <c r="C75" s="333"/>
      <c r="D75" s="67"/>
      <c r="E75" s="67"/>
      <c r="F75" s="72"/>
      <c r="G75" s="67"/>
      <c r="H75" s="136"/>
      <c r="I75" s="85"/>
      <c r="J75" s="136"/>
      <c r="K75" s="85"/>
      <c r="L75" s="136"/>
      <c r="M75" s="85"/>
      <c r="N75" s="136"/>
    </row>
    <row r="76" spans="1:14" ht="12.75">
      <c r="A76" s="84"/>
      <c r="B76" s="85" t="s">
        <v>104</v>
      </c>
      <c r="C76" s="333">
        <f>D76+G76</f>
        <v>555</v>
      </c>
      <c r="D76" s="67">
        <f>550+5</f>
        <v>555</v>
      </c>
      <c r="E76" s="67"/>
      <c r="F76" s="72"/>
      <c r="G76" s="67"/>
      <c r="H76" s="136">
        <f>I76+L76</f>
        <v>0</v>
      </c>
      <c r="I76" s="85"/>
      <c r="J76" s="136"/>
      <c r="K76" s="85"/>
      <c r="L76" s="136"/>
      <c r="M76" s="85"/>
      <c r="N76" s="136">
        <f>H76+C76</f>
        <v>555</v>
      </c>
    </row>
    <row r="77" spans="1:14" ht="12.75">
      <c r="A77" s="89" t="s">
        <v>31</v>
      </c>
      <c r="B77" s="102" t="s">
        <v>105</v>
      </c>
      <c r="C77" s="334">
        <f>C78+C79</f>
        <v>180</v>
      </c>
      <c r="D77" s="68">
        <f>D78+D79</f>
        <v>180</v>
      </c>
      <c r="E77" s="99">
        <f aca="true" t="shared" si="13" ref="E77:N77">E78+E79</f>
        <v>0</v>
      </c>
      <c r="F77" s="99">
        <f t="shared" si="13"/>
        <v>0</v>
      </c>
      <c r="G77" s="99">
        <f t="shared" si="13"/>
        <v>0</v>
      </c>
      <c r="H77" s="177">
        <f t="shared" si="13"/>
        <v>0</v>
      </c>
      <c r="I77" s="98">
        <f t="shared" si="13"/>
        <v>0</v>
      </c>
      <c r="J77" s="98">
        <f t="shared" si="13"/>
        <v>0</v>
      </c>
      <c r="K77" s="98">
        <f t="shared" si="13"/>
        <v>0</v>
      </c>
      <c r="L77" s="98">
        <f t="shared" si="13"/>
        <v>0</v>
      </c>
      <c r="M77" s="98">
        <f t="shared" si="13"/>
        <v>0</v>
      </c>
      <c r="N77" s="98">
        <f t="shared" si="13"/>
        <v>180</v>
      </c>
    </row>
    <row r="78" spans="1:14" ht="12.75">
      <c r="A78" s="89"/>
      <c r="B78" s="88" t="s">
        <v>66</v>
      </c>
      <c r="C78" s="334">
        <f>D78+G78</f>
        <v>20</v>
      </c>
      <c r="D78" s="99">
        <v>20</v>
      </c>
      <c r="E78" s="99"/>
      <c r="F78" s="99"/>
      <c r="G78" s="99"/>
      <c r="H78" s="177">
        <f>I78+L78</f>
        <v>0</v>
      </c>
      <c r="I78" s="98"/>
      <c r="J78" s="177"/>
      <c r="K78" s="98"/>
      <c r="L78" s="177"/>
      <c r="M78" s="175"/>
      <c r="N78" s="176">
        <f>H78+C78</f>
        <v>20</v>
      </c>
    </row>
    <row r="79" spans="1:14" ht="12.75">
      <c r="A79" s="89"/>
      <c r="B79" s="88" t="s">
        <v>86</v>
      </c>
      <c r="C79" s="334">
        <f>D79+G79</f>
        <v>160</v>
      </c>
      <c r="D79" s="99">
        <v>160</v>
      </c>
      <c r="E79" s="99"/>
      <c r="F79" s="99"/>
      <c r="G79" s="99"/>
      <c r="H79" s="177">
        <f>I79+L79</f>
        <v>0</v>
      </c>
      <c r="I79" s="98"/>
      <c r="J79" s="177"/>
      <c r="K79" s="98"/>
      <c r="L79" s="177"/>
      <c r="M79" s="175"/>
      <c r="N79" s="176">
        <f>H79+C79</f>
        <v>160</v>
      </c>
    </row>
    <row r="80" spans="1:14" ht="12.75">
      <c r="A80" s="89" t="s">
        <v>106</v>
      </c>
      <c r="B80" s="90" t="s">
        <v>107</v>
      </c>
      <c r="C80" s="339"/>
      <c r="D80" s="103"/>
      <c r="E80" s="103"/>
      <c r="F80" s="103"/>
      <c r="G80" s="103"/>
      <c r="H80" s="178"/>
      <c r="I80" s="101"/>
      <c r="J80" s="178"/>
      <c r="K80" s="101"/>
      <c r="L80" s="178"/>
      <c r="M80" s="101"/>
      <c r="N80" s="178"/>
    </row>
    <row r="81" spans="1:14" ht="12.75">
      <c r="A81" s="104"/>
      <c r="B81" s="105" t="s">
        <v>108</v>
      </c>
      <c r="C81" s="332">
        <f aca="true" t="shared" si="14" ref="C81:C88">D81+G81</f>
        <v>0</v>
      </c>
      <c r="D81" s="100"/>
      <c r="E81" s="100"/>
      <c r="F81" s="100"/>
      <c r="G81" s="100"/>
      <c r="H81" s="176">
        <f>I81+L81</f>
        <v>0</v>
      </c>
      <c r="I81" s="175"/>
      <c r="J81" s="176"/>
      <c r="K81" s="175"/>
      <c r="L81" s="176"/>
      <c r="M81" s="175"/>
      <c r="N81" s="176">
        <f>H81+C81</f>
        <v>0</v>
      </c>
    </row>
    <row r="82" spans="1:14" ht="12.75">
      <c r="A82" s="87" t="s">
        <v>149</v>
      </c>
      <c r="B82" s="88" t="s">
        <v>150</v>
      </c>
      <c r="C82" s="332">
        <f>C83+C84</f>
        <v>94.4</v>
      </c>
      <c r="D82" s="69">
        <f aca="true" t="shared" si="15" ref="D82:N82">D83+D84</f>
        <v>4.4</v>
      </c>
      <c r="E82" s="69">
        <f t="shared" si="15"/>
        <v>0</v>
      </c>
      <c r="F82" s="69">
        <f t="shared" si="15"/>
        <v>0</v>
      </c>
      <c r="G82" s="69">
        <f t="shared" si="15"/>
        <v>90</v>
      </c>
      <c r="H82" s="69">
        <f t="shared" si="15"/>
        <v>0</v>
      </c>
      <c r="I82" s="69">
        <f t="shared" si="15"/>
        <v>0</v>
      </c>
      <c r="J82" s="69">
        <f t="shared" si="15"/>
        <v>0</v>
      </c>
      <c r="K82" s="69">
        <f t="shared" si="15"/>
        <v>0</v>
      </c>
      <c r="L82" s="69">
        <f t="shared" si="15"/>
        <v>0</v>
      </c>
      <c r="M82" s="69">
        <f t="shared" si="15"/>
        <v>0</v>
      </c>
      <c r="N82" s="69">
        <f t="shared" si="15"/>
        <v>94.4</v>
      </c>
    </row>
    <row r="83" spans="1:14" ht="12.75">
      <c r="A83" s="104"/>
      <c r="B83" s="90" t="s">
        <v>239</v>
      </c>
      <c r="C83" s="332">
        <f t="shared" si="14"/>
        <v>94.4</v>
      </c>
      <c r="D83" s="100">
        <v>4.4</v>
      </c>
      <c r="E83" s="100"/>
      <c r="F83" s="100"/>
      <c r="G83" s="100">
        <v>90</v>
      </c>
      <c r="H83" s="176">
        <f aca="true" t="shared" si="16" ref="H83:H97">I83+L83</f>
        <v>0</v>
      </c>
      <c r="I83" s="175"/>
      <c r="J83" s="176"/>
      <c r="K83" s="175"/>
      <c r="L83" s="176"/>
      <c r="M83" s="175"/>
      <c r="N83" s="176">
        <f aca="true" t="shared" si="17" ref="N83:N102">H83+C83</f>
        <v>94.4</v>
      </c>
    </row>
    <row r="84" spans="1:14" ht="12.75">
      <c r="A84" s="104"/>
      <c r="B84" s="88" t="s">
        <v>86</v>
      </c>
      <c r="C84" s="332">
        <f>D84+G84</f>
        <v>0</v>
      </c>
      <c r="D84" s="100"/>
      <c r="E84" s="100"/>
      <c r="F84" s="100"/>
      <c r="G84" s="100"/>
      <c r="H84" s="176"/>
      <c r="I84" s="175"/>
      <c r="J84" s="176"/>
      <c r="K84" s="175"/>
      <c r="L84" s="176"/>
      <c r="M84" s="175"/>
      <c r="N84" s="176">
        <f t="shared" si="17"/>
        <v>0</v>
      </c>
    </row>
    <row r="85" spans="1:14" ht="12.75">
      <c r="A85" s="104" t="s">
        <v>157</v>
      </c>
      <c r="B85" s="102" t="s">
        <v>158</v>
      </c>
      <c r="C85" s="332">
        <f t="shared" si="14"/>
        <v>223.7</v>
      </c>
      <c r="D85" s="100">
        <f>D86</f>
        <v>223.7</v>
      </c>
      <c r="E85" s="100">
        <f>E86</f>
        <v>149.2</v>
      </c>
      <c r="F85" s="100">
        <f>F86</f>
        <v>18.7</v>
      </c>
      <c r="G85" s="100">
        <f>G86</f>
        <v>0</v>
      </c>
      <c r="H85" s="176">
        <f t="shared" si="16"/>
        <v>0</v>
      </c>
      <c r="I85" s="175"/>
      <c r="J85" s="176"/>
      <c r="K85" s="175"/>
      <c r="L85" s="176"/>
      <c r="M85" s="175"/>
      <c r="N85" s="176">
        <f t="shared" si="17"/>
        <v>223.7</v>
      </c>
    </row>
    <row r="86" spans="1:14" ht="12.75">
      <c r="A86" s="104"/>
      <c r="B86" s="90" t="s">
        <v>239</v>
      </c>
      <c r="C86" s="332">
        <f t="shared" si="14"/>
        <v>223.7</v>
      </c>
      <c r="D86" s="100">
        <v>223.7</v>
      </c>
      <c r="E86" s="100">
        <v>149.2</v>
      </c>
      <c r="F86" s="100">
        <v>18.7</v>
      </c>
      <c r="G86" s="100"/>
      <c r="H86" s="176">
        <f t="shared" si="16"/>
        <v>0</v>
      </c>
      <c r="I86" s="175"/>
      <c r="J86" s="176"/>
      <c r="K86" s="175"/>
      <c r="L86" s="176"/>
      <c r="M86" s="175"/>
      <c r="N86" s="176">
        <f t="shared" si="17"/>
        <v>223.7</v>
      </c>
    </row>
    <row r="87" spans="1:14" ht="25.5">
      <c r="A87" s="104" t="s">
        <v>240</v>
      </c>
      <c r="B87" s="106" t="s">
        <v>241</v>
      </c>
      <c r="C87" s="332">
        <f t="shared" si="14"/>
        <v>2</v>
      </c>
      <c r="D87" s="100">
        <f>D88</f>
        <v>2</v>
      </c>
      <c r="E87" s="100">
        <f>E88</f>
        <v>0</v>
      </c>
      <c r="F87" s="100">
        <f>F88</f>
        <v>0</v>
      </c>
      <c r="G87" s="100">
        <f>G88</f>
        <v>0</v>
      </c>
      <c r="H87" s="176">
        <f t="shared" si="16"/>
        <v>0</v>
      </c>
      <c r="I87" s="175"/>
      <c r="J87" s="176"/>
      <c r="K87" s="175"/>
      <c r="L87" s="176"/>
      <c r="M87" s="175"/>
      <c r="N87" s="176">
        <f t="shared" si="17"/>
        <v>2</v>
      </c>
    </row>
    <row r="88" spans="1:14" ht="12.75">
      <c r="A88" s="104"/>
      <c r="B88" s="90" t="s">
        <v>239</v>
      </c>
      <c r="C88" s="332">
        <f t="shared" si="14"/>
        <v>2</v>
      </c>
      <c r="D88" s="100">
        <v>2</v>
      </c>
      <c r="E88" s="100"/>
      <c r="F88" s="100"/>
      <c r="G88" s="100"/>
      <c r="H88" s="176">
        <f t="shared" si="16"/>
        <v>0</v>
      </c>
      <c r="I88" s="175"/>
      <c r="J88" s="176"/>
      <c r="K88" s="175"/>
      <c r="L88" s="176"/>
      <c r="M88" s="175"/>
      <c r="N88" s="176">
        <f t="shared" si="17"/>
        <v>2</v>
      </c>
    </row>
    <row r="89" spans="1:14" ht="12.75">
      <c r="A89" s="104" t="s">
        <v>122</v>
      </c>
      <c r="B89" s="102" t="s">
        <v>123</v>
      </c>
      <c r="C89" s="334">
        <f>C90</f>
        <v>14.4</v>
      </c>
      <c r="D89" s="99">
        <f>D90</f>
        <v>14.4</v>
      </c>
      <c r="E89" s="99">
        <f>E90</f>
        <v>0</v>
      </c>
      <c r="F89" s="99">
        <f>F90</f>
        <v>0</v>
      </c>
      <c r="G89" s="99">
        <f>G90</f>
        <v>0</v>
      </c>
      <c r="H89" s="176">
        <f t="shared" si="16"/>
        <v>0</v>
      </c>
      <c r="I89" s="98">
        <f>I90</f>
        <v>0</v>
      </c>
      <c r="J89" s="177">
        <f>J90</f>
        <v>0</v>
      </c>
      <c r="K89" s="98">
        <f>K90</f>
        <v>0</v>
      </c>
      <c r="L89" s="177">
        <f>L90</f>
        <v>0</v>
      </c>
      <c r="M89" s="98">
        <f>M90</f>
        <v>0</v>
      </c>
      <c r="N89" s="176">
        <f t="shared" si="17"/>
        <v>14.4</v>
      </c>
    </row>
    <row r="90" spans="1:16" ht="12.75">
      <c r="A90" s="87"/>
      <c r="B90" s="90" t="s">
        <v>239</v>
      </c>
      <c r="C90" s="334">
        <f>D90+G90</f>
        <v>14.4</v>
      </c>
      <c r="D90" s="99">
        <v>14.4</v>
      </c>
      <c r="E90" s="99"/>
      <c r="F90" s="99"/>
      <c r="G90" s="99"/>
      <c r="H90" s="176">
        <f t="shared" si="16"/>
        <v>0</v>
      </c>
      <c r="I90" s="98"/>
      <c r="J90" s="177"/>
      <c r="K90" s="98"/>
      <c r="L90" s="177"/>
      <c r="M90" s="98"/>
      <c r="N90" s="176">
        <f t="shared" si="17"/>
        <v>14.4</v>
      </c>
      <c r="P90" s="83" t="s">
        <v>305</v>
      </c>
    </row>
    <row r="91" spans="1:14" ht="25.5">
      <c r="A91" s="87" t="s">
        <v>242</v>
      </c>
      <c r="B91" s="106" t="s">
        <v>243</v>
      </c>
      <c r="C91" s="334">
        <f>D91+G91</f>
        <v>0.4</v>
      </c>
      <c r="D91" s="99">
        <f>D92</f>
        <v>0.4</v>
      </c>
      <c r="E91" s="99">
        <f>E92</f>
        <v>0</v>
      </c>
      <c r="F91" s="99">
        <f>F92</f>
        <v>0</v>
      </c>
      <c r="G91" s="99">
        <f>G92</f>
        <v>0</v>
      </c>
      <c r="H91" s="176">
        <f t="shared" si="16"/>
        <v>0</v>
      </c>
      <c r="I91" s="98"/>
      <c r="J91" s="177"/>
      <c r="K91" s="98"/>
      <c r="L91" s="177"/>
      <c r="M91" s="98"/>
      <c r="N91" s="176">
        <f t="shared" si="17"/>
        <v>0.4</v>
      </c>
    </row>
    <row r="92" spans="1:14" ht="12.75">
      <c r="A92" s="87"/>
      <c r="B92" s="90" t="s">
        <v>239</v>
      </c>
      <c r="C92" s="334">
        <f>D92+G92</f>
        <v>0.4</v>
      </c>
      <c r="D92" s="99">
        <v>0.4</v>
      </c>
      <c r="E92" s="99"/>
      <c r="F92" s="99"/>
      <c r="G92" s="99"/>
      <c r="H92" s="176">
        <f t="shared" si="16"/>
        <v>0</v>
      </c>
      <c r="I92" s="98"/>
      <c r="J92" s="177"/>
      <c r="K92" s="98"/>
      <c r="L92" s="177"/>
      <c r="M92" s="98"/>
      <c r="N92" s="176">
        <f t="shared" si="17"/>
        <v>0.4</v>
      </c>
    </row>
    <row r="93" spans="1:14" ht="12.75">
      <c r="A93" s="87" t="s">
        <v>124</v>
      </c>
      <c r="B93" s="88" t="s">
        <v>125</v>
      </c>
      <c r="C93" s="334">
        <f>SUM(C94:C95)</f>
        <v>136.2</v>
      </c>
      <c r="D93" s="68">
        <f aca="true" t="shared" si="18" ref="D93:N93">SUM(D94:D95)</f>
        <v>136.2</v>
      </c>
      <c r="E93" s="68">
        <f t="shared" si="18"/>
        <v>89.8</v>
      </c>
      <c r="F93" s="68">
        <f t="shared" si="18"/>
        <v>13.2</v>
      </c>
      <c r="G93" s="68">
        <f t="shared" si="18"/>
        <v>0</v>
      </c>
      <c r="H93" s="98">
        <f t="shared" si="18"/>
        <v>0</v>
      </c>
      <c r="I93" s="98">
        <f t="shared" si="18"/>
        <v>0</v>
      </c>
      <c r="J93" s="98">
        <f t="shared" si="18"/>
        <v>0</v>
      </c>
      <c r="K93" s="98">
        <f t="shared" si="18"/>
        <v>0</v>
      </c>
      <c r="L93" s="98">
        <f t="shared" si="18"/>
        <v>0</v>
      </c>
      <c r="M93" s="98">
        <f t="shared" si="18"/>
        <v>0</v>
      </c>
      <c r="N93" s="98">
        <f t="shared" si="18"/>
        <v>136.2</v>
      </c>
    </row>
    <row r="94" spans="1:14" ht="12.75">
      <c r="A94" s="87"/>
      <c r="B94" s="88" t="s">
        <v>65</v>
      </c>
      <c r="C94" s="334">
        <f aca="true" t="shared" si="19" ref="C94:C103">D94+G94</f>
        <v>0</v>
      </c>
      <c r="D94" s="99"/>
      <c r="E94" s="99"/>
      <c r="F94" s="99"/>
      <c r="G94" s="99"/>
      <c r="H94" s="176">
        <f t="shared" si="16"/>
        <v>0</v>
      </c>
      <c r="I94" s="98"/>
      <c r="J94" s="177"/>
      <c r="K94" s="98"/>
      <c r="L94" s="177"/>
      <c r="M94" s="98"/>
      <c r="N94" s="176">
        <f t="shared" si="17"/>
        <v>0</v>
      </c>
    </row>
    <row r="95" spans="1:14" ht="12.75">
      <c r="A95" s="84"/>
      <c r="B95" s="90" t="s">
        <v>239</v>
      </c>
      <c r="C95" s="334">
        <f t="shared" si="19"/>
        <v>136.2</v>
      </c>
      <c r="D95" s="99">
        <v>136.2</v>
      </c>
      <c r="E95" s="99">
        <v>89.8</v>
      </c>
      <c r="F95" s="99">
        <v>13.2</v>
      </c>
      <c r="G95" s="99"/>
      <c r="H95" s="176">
        <f t="shared" si="16"/>
        <v>0</v>
      </c>
      <c r="I95" s="98"/>
      <c r="J95" s="177"/>
      <c r="K95" s="98"/>
      <c r="L95" s="177"/>
      <c r="M95" s="175"/>
      <c r="N95" s="176">
        <f t="shared" si="17"/>
        <v>136.2</v>
      </c>
    </row>
    <row r="96" spans="1:14" ht="25.5">
      <c r="A96" s="84" t="s">
        <v>244</v>
      </c>
      <c r="B96" s="106" t="s">
        <v>245</v>
      </c>
      <c r="C96" s="334">
        <f t="shared" si="19"/>
        <v>10</v>
      </c>
      <c r="D96" s="99">
        <f>D97</f>
        <v>10</v>
      </c>
      <c r="E96" s="99">
        <f>E97</f>
        <v>0</v>
      </c>
      <c r="F96" s="99">
        <f>F97</f>
        <v>0</v>
      </c>
      <c r="G96" s="99">
        <f>G97</f>
        <v>0</v>
      </c>
      <c r="H96" s="176">
        <f t="shared" si="16"/>
        <v>0</v>
      </c>
      <c r="I96" s="98"/>
      <c r="J96" s="177"/>
      <c r="K96" s="98"/>
      <c r="L96" s="177"/>
      <c r="M96" s="175"/>
      <c r="N96" s="176">
        <f t="shared" si="17"/>
        <v>10</v>
      </c>
    </row>
    <row r="97" spans="1:14" ht="12.75">
      <c r="A97" s="87"/>
      <c r="B97" s="90" t="s">
        <v>239</v>
      </c>
      <c r="C97" s="334">
        <f t="shared" si="19"/>
        <v>10</v>
      </c>
      <c r="D97" s="99">
        <v>10</v>
      </c>
      <c r="E97" s="99"/>
      <c r="F97" s="99"/>
      <c r="G97" s="99"/>
      <c r="H97" s="176">
        <f t="shared" si="16"/>
        <v>0</v>
      </c>
      <c r="I97" s="98"/>
      <c r="J97" s="177"/>
      <c r="K97" s="98"/>
      <c r="L97" s="177"/>
      <c r="M97" s="175"/>
      <c r="N97" s="176">
        <f t="shared" si="17"/>
        <v>10</v>
      </c>
    </row>
    <row r="98" spans="1:14" ht="12.75">
      <c r="A98" s="84" t="s">
        <v>32</v>
      </c>
      <c r="B98" s="90" t="s">
        <v>89</v>
      </c>
      <c r="C98" s="339">
        <f t="shared" si="19"/>
        <v>204.7</v>
      </c>
      <c r="D98" s="99">
        <f>D99</f>
        <v>204.7</v>
      </c>
      <c r="E98" s="99">
        <f>E99</f>
        <v>131.5</v>
      </c>
      <c r="F98" s="99">
        <f>F99</f>
        <v>24.4</v>
      </c>
      <c r="G98" s="99">
        <f>G99</f>
        <v>0</v>
      </c>
      <c r="H98" s="178">
        <f>I98+L98</f>
        <v>5</v>
      </c>
      <c r="I98" s="98">
        <f>I99</f>
        <v>5</v>
      </c>
      <c r="J98" s="177">
        <f>J99</f>
        <v>0</v>
      </c>
      <c r="K98" s="98">
        <f>K99</f>
        <v>0</v>
      </c>
      <c r="L98" s="177">
        <f>L99</f>
        <v>0</v>
      </c>
      <c r="M98" s="175"/>
      <c r="N98" s="176">
        <f t="shared" si="17"/>
        <v>209.7</v>
      </c>
    </row>
    <row r="99" spans="1:14" ht="12.75">
      <c r="A99" s="87"/>
      <c r="B99" s="88" t="s">
        <v>90</v>
      </c>
      <c r="C99" s="339">
        <f t="shared" si="19"/>
        <v>204.7</v>
      </c>
      <c r="D99" s="99">
        <v>204.7</v>
      </c>
      <c r="E99" s="99">
        <v>131.5</v>
      </c>
      <c r="F99" s="99">
        <v>24.4</v>
      </c>
      <c r="G99" s="99"/>
      <c r="H99" s="178">
        <f>I99+L99</f>
        <v>5</v>
      </c>
      <c r="I99" s="98">
        <v>5</v>
      </c>
      <c r="J99" s="177"/>
      <c r="K99" s="98"/>
      <c r="L99" s="177"/>
      <c r="M99" s="175"/>
      <c r="N99" s="176">
        <f t="shared" si="17"/>
        <v>209.7</v>
      </c>
    </row>
    <row r="100" spans="1:14" ht="63.75" hidden="1">
      <c r="A100" s="87" t="s">
        <v>280</v>
      </c>
      <c r="B100" s="107" t="s">
        <v>281</v>
      </c>
      <c r="C100" s="339">
        <f t="shared" si="19"/>
        <v>0</v>
      </c>
      <c r="D100" s="99"/>
      <c r="E100" s="99"/>
      <c r="F100" s="99"/>
      <c r="G100" s="99"/>
      <c r="H100" s="178"/>
      <c r="I100" s="98"/>
      <c r="J100" s="177"/>
      <c r="K100" s="98"/>
      <c r="L100" s="177"/>
      <c r="M100" s="175"/>
      <c r="N100" s="176">
        <f t="shared" si="17"/>
        <v>0</v>
      </c>
    </row>
    <row r="101" spans="1:14" ht="12.75">
      <c r="A101" s="87" t="s">
        <v>34</v>
      </c>
      <c r="B101" s="88" t="s">
        <v>91</v>
      </c>
      <c r="C101" s="334">
        <f>C102+C103</f>
        <v>59.4</v>
      </c>
      <c r="D101" s="68">
        <f>D102</f>
        <v>59.4</v>
      </c>
      <c r="E101" s="99">
        <f>E102</f>
        <v>0</v>
      </c>
      <c r="F101" s="99">
        <f>F102</f>
        <v>0</v>
      </c>
      <c r="G101" s="99">
        <f>G102</f>
        <v>0</v>
      </c>
      <c r="H101" s="177">
        <f aca="true" t="shared" si="20" ref="H101:M101">H102+H103</f>
        <v>0</v>
      </c>
      <c r="I101" s="98">
        <f t="shared" si="20"/>
        <v>0</v>
      </c>
      <c r="J101" s="98">
        <f t="shared" si="20"/>
        <v>0</v>
      </c>
      <c r="K101" s="98">
        <f t="shared" si="20"/>
        <v>0</v>
      </c>
      <c r="L101" s="98">
        <f t="shared" si="20"/>
        <v>0</v>
      </c>
      <c r="M101" s="98">
        <f t="shared" si="20"/>
        <v>0</v>
      </c>
      <c r="N101" s="176">
        <f t="shared" si="17"/>
        <v>59.4</v>
      </c>
    </row>
    <row r="102" spans="1:14" ht="12.75">
      <c r="A102" s="87"/>
      <c r="B102" s="88" t="s">
        <v>90</v>
      </c>
      <c r="C102" s="334">
        <f t="shared" si="19"/>
        <v>59.4</v>
      </c>
      <c r="D102" s="99">
        <v>59.4</v>
      </c>
      <c r="E102" s="99"/>
      <c r="F102" s="99"/>
      <c r="G102" s="99"/>
      <c r="H102" s="177">
        <f>I102+L102</f>
        <v>0</v>
      </c>
      <c r="I102" s="98"/>
      <c r="J102" s="177"/>
      <c r="K102" s="98"/>
      <c r="L102" s="177"/>
      <c r="M102" s="175"/>
      <c r="N102" s="176">
        <f t="shared" si="17"/>
        <v>59.4</v>
      </c>
    </row>
    <row r="103" spans="1:14" ht="12.75">
      <c r="A103" s="87"/>
      <c r="B103" s="88"/>
      <c r="C103" s="334">
        <f t="shared" si="19"/>
        <v>0</v>
      </c>
      <c r="D103" s="99"/>
      <c r="E103" s="99"/>
      <c r="F103" s="99"/>
      <c r="G103" s="99"/>
      <c r="H103" s="177">
        <f>I103+L103</f>
        <v>0</v>
      </c>
      <c r="I103" s="98"/>
      <c r="J103" s="177"/>
      <c r="K103" s="98"/>
      <c r="L103" s="177"/>
      <c r="M103" s="98"/>
      <c r="N103" s="177">
        <f>H103+C103</f>
        <v>0</v>
      </c>
    </row>
    <row r="104" spans="1:14" ht="12.75">
      <c r="A104" s="87" t="s">
        <v>130</v>
      </c>
      <c r="B104" s="88" t="s">
        <v>131</v>
      </c>
      <c r="C104" s="334"/>
      <c r="D104" s="99"/>
      <c r="E104" s="99"/>
      <c r="F104" s="99"/>
      <c r="G104" s="99"/>
      <c r="H104" s="177"/>
      <c r="I104" s="98"/>
      <c r="J104" s="177"/>
      <c r="K104" s="98"/>
      <c r="L104" s="177"/>
      <c r="M104" s="98"/>
      <c r="N104" s="177"/>
    </row>
    <row r="105" spans="1:14" ht="13.5" thickBot="1">
      <c r="A105" s="108"/>
      <c r="B105" s="109" t="s">
        <v>132</v>
      </c>
      <c r="C105" s="338">
        <f>D105+G105</f>
        <v>1662</v>
      </c>
      <c r="D105" s="111">
        <v>1662</v>
      </c>
      <c r="E105" s="111"/>
      <c r="F105" s="111"/>
      <c r="G105" s="111"/>
      <c r="H105" s="179">
        <f>I105+L105</f>
        <v>0</v>
      </c>
      <c r="I105" s="148"/>
      <c r="J105" s="179"/>
      <c r="K105" s="148"/>
      <c r="L105" s="179"/>
      <c r="M105" s="148"/>
      <c r="N105" s="179">
        <f>H105+C105</f>
        <v>1662</v>
      </c>
    </row>
    <row r="106" spans="1:14" ht="26.25" hidden="1" thickBot="1">
      <c r="A106" s="108"/>
      <c r="B106" s="112" t="s">
        <v>249</v>
      </c>
      <c r="C106" s="338">
        <f>D106+G106</f>
        <v>0</v>
      </c>
      <c r="D106" s="111"/>
      <c r="E106" s="111"/>
      <c r="F106" s="111"/>
      <c r="G106" s="111"/>
      <c r="H106" s="179">
        <f>I106+L106</f>
        <v>0</v>
      </c>
      <c r="I106" s="148"/>
      <c r="J106" s="179"/>
      <c r="K106" s="148"/>
      <c r="L106" s="179"/>
      <c r="M106" s="148"/>
      <c r="N106" s="179">
        <f>H106+C106</f>
        <v>0</v>
      </c>
    </row>
    <row r="107" spans="1:14" ht="54.75" customHeight="1" thickBot="1">
      <c r="A107" s="108" t="s">
        <v>279</v>
      </c>
      <c r="B107" s="112" t="s">
        <v>322</v>
      </c>
      <c r="C107" s="338">
        <f>C108+C109</f>
        <v>60</v>
      </c>
      <c r="D107" s="338">
        <f aca="true" t="shared" si="21" ref="D107:N107">D108+D109</f>
        <v>60</v>
      </c>
      <c r="E107" s="338">
        <f t="shared" si="21"/>
        <v>0</v>
      </c>
      <c r="F107" s="338">
        <f t="shared" si="21"/>
        <v>0</v>
      </c>
      <c r="G107" s="338">
        <f t="shared" si="21"/>
        <v>0</v>
      </c>
      <c r="H107" s="338">
        <f t="shared" si="21"/>
        <v>0</v>
      </c>
      <c r="I107" s="338">
        <f t="shared" si="21"/>
        <v>0</v>
      </c>
      <c r="J107" s="338">
        <f t="shared" si="21"/>
        <v>0</v>
      </c>
      <c r="K107" s="338">
        <f t="shared" si="21"/>
        <v>0</v>
      </c>
      <c r="L107" s="338">
        <f t="shared" si="21"/>
        <v>0</v>
      </c>
      <c r="M107" s="338">
        <f t="shared" si="21"/>
        <v>0</v>
      </c>
      <c r="N107" s="338">
        <f t="shared" si="21"/>
        <v>60</v>
      </c>
    </row>
    <row r="108" spans="1:14" ht="17.25" customHeight="1" thickBot="1">
      <c r="A108" s="108"/>
      <c r="B108" s="404" t="s">
        <v>5</v>
      </c>
      <c r="C108" s="338">
        <f>D108+G108</f>
        <v>40</v>
      </c>
      <c r="D108" s="111">
        <v>40</v>
      </c>
      <c r="E108" s="111"/>
      <c r="F108" s="111"/>
      <c r="G108" s="111"/>
      <c r="H108" s="179">
        <f>I108+L108</f>
        <v>0</v>
      </c>
      <c r="I108" s="148"/>
      <c r="J108" s="179"/>
      <c r="K108" s="148"/>
      <c r="L108" s="179"/>
      <c r="M108" s="148"/>
      <c r="N108" s="179">
        <f>H108+C108</f>
        <v>40</v>
      </c>
    </row>
    <row r="109" spans="1:14" ht="19.5" customHeight="1" thickBot="1">
      <c r="A109" s="108"/>
      <c r="B109" s="112" t="s">
        <v>6</v>
      </c>
      <c r="C109" s="338">
        <f>D109+G109</f>
        <v>20</v>
      </c>
      <c r="D109" s="111">
        <v>20</v>
      </c>
      <c r="E109" s="111"/>
      <c r="F109" s="111"/>
      <c r="G109" s="111"/>
      <c r="H109" s="179">
        <f>I109+L109</f>
        <v>0</v>
      </c>
      <c r="I109" s="148"/>
      <c r="J109" s="179"/>
      <c r="K109" s="148"/>
      <c r="L109" s="179"/>
      <c r="M109" s="148"/>
      <c r="N109" s="179">
        <f>H109+C109</f>
        <v>20</v>
      </c>
    </row>
    <row r="110" spans="1:14" ht="19.5" customHeight="1" thickBot="1">
      <c r="A110" s="113">
        <v>100000</v>
      </c>
      <c r="B110" s="95" t="s">
        <v>35</v>
      </c>
      <c r="C110" s="346">
        <f>C111+C128+C116+C132+C126+C124+C134</f>
        <v>2576</v>
      </c>
      <c r="D110" s="367">
        <f>D111+D128+D116+D132+D126+D124+D134</f>
        <v>2576</v>
      </c>
      <c r="E110" s="367">
        <f>E111+E128+E116+E132+E126+E124+E134</f>
        <v>0</v>
      </c>
      <c r="F110" s="367">
        <f>F111+F128+F116+F132+F126+F124+F134</f>
        <v>1892</v>
      </c>
      <c r="G110" s="367">
        <f>G111+G128+G116+G132+G126+G124+G134</f>
        <v>0</v>
      </c>
      <c r="H110" s="367">
        <f>H111+H128+H116+H132+H126+H124+H134+H135</f>
        <v>0</v>
      </c>
      <c r="I110" s="367">
        <f aca="true" t="shared" si="22" ref="I110:N110">I111+I128+I116+I132+I126+I124+I134+I135</f>
        <v>0</v>
      </c>
      <c r="J110" s="367">
        <f t="shared" si="22"/>
        <v>0</v>
      </c>
      <c r="K110" s="367">
        <f t="shared" si="22"/>
        <v>0</v>
      </c>
      <c r="L110" s="367">
        <f t="shared" si="22"/>
        <v>0</v>
      </c>
      <c r="M110" s="367">
        <f t="shared" si="22"/>
        <v>0</v>
      </c>
      <c r="N110" s="367">
        <f t="shared" si="22"/>
        <v>2576</v>
      </c>
    </row>
    <row r="111" spans="1:14" ht="12.75">
      <c r="A111" s="97">
        <v>100102</v>
      </c>
      <c r="B111" s="96" t="s">
        <v>109</v>
      </c>
      <c r="C111" s="334">
        <f>SUM(C112+C114)</f>
        <v>0</v>
      </c>
      <c r="D111" s="66">
        <f>SUM(D112:D114)</f>
        <v>0</v>
      </c>
      <c r="E111" s="73">
        <f>SUM(E112:E114)</f>
        <v>0</v>
      </c>
      <c r="F111" s="66">
        <f>SUM(F112:F114)</f>
        <v>0</v>
      </c>
      <c r="G111" s="66">
        <f>SUM(G112+G114)</f>
        <v>0</v>
      </c>
      <c r="H111" s="98">
        <f>SUM(H112+H114)</f>
        <v>0</v>
      </c>
      <c r="I111" s="118">
        <f>SUM(I112:I114)</f>
        <v>0</v>
      </c>
      <c r="J111" s="118">
        <f>SUM(J112:J114)</f>
        <v>0</v>
      </c>
      <c r="K111" s="118">
        <f>SUM(K112:K114)</f>
        <v>0</v>
      </c>
      <c r="L111" s="118">
        <f>SUM(L112+L114)</f>
        <v>0</v>
      </c>
      <c r="M111" s="96"/>
      <c r="N111" s="176">
        <f>H111+C111</f>
        <v>0</v>
      </c>
    </row>
    <row r="112" spans="1:14" ht="12.75">
      <c r="A112" s="97"/>
      <c r="B112" s="98" t="s">
        <v>67</v>
      </c>
      <c r="C112" s="334">
        <f>D112+G112</f>
        <v>0</v>
      </c>
      <c r="D112" s="68"/>
      <c r="E112" s="73"/>
      <c r="F112" s="68"/>
      <c r="G112" s="68"/>
      <c r="H112" s="98">
        <f>I112+L112</f>
        <v>0</v>
      </c>
      <c r="I112" s="102"/>
      <c r="J112" s="102"/>
      <c r="K112" s="102"/>
      <c r="L112" s="102"/>
      <c r="M112" s="175"/>
      <c r="N112" s="176">
        <f>H112+C112</f>
        <v>0</v>
      </c>
    </row>
    <row r="113" spans="1:14" ht="12.75">
      <c r="A113" s="97"/>
      <c r="B113" s="98" t="s">
        <v>68</v>
      </c>
      <c r="C113" s="334">
        <f>D113+G113</f>
        <v>0</v>
      </c>
      <c r="D113" s="68"/>
      <c r="E113" s="73"/>
      <c r="F113" s="68"/>
      <c r="G113" s="68"/>
      <c r="H113" s="98">
        <f>I113+L113</f>
        <v>0</v>
      </c>
      <c r="I113" s="102"/>
      <c r="J113" s="102"/>
      <c r="K113" s="102"/>
      <c r="L113" s="102"/>
      <c r="M113" s="175"/>
      <c r="N113" s="176">
        <f>H113+C113</f>
        <v>0</v>
      </c>
    </row>
    <row r="114" spans="1:14" ht="12.75">
      <c r="A114" s="97"/>
      <c r="B114" s="98" t="s">
        <v>69</v>
      </c>
      <c r="C114" s="334">
        <f>D114+G114</f>
        <v>0</v>
      </c>
      <c r="D114" s="68"/>
      <c r="E114" s="73"/>
      <c r="F114" s="68"/>
      <c r="G114" s="68"/>
      <c r="H114" s="98">
        <f>I114+L114</f>
        <v>0</v>
      </c>
      <c r="I114" s="102"/>
      <c r="J114" s="102"/>
      <c r="K114" s="102"/>
      <c r="L114" s="102"/>
      <c r="M114" s="175"/>
      <c r="N114" s="176">
        <f>H114+C114</f>
        <v>0</v>
      </c>
    </row>
    <row r="115" spans="1:14" ht="12.75">
      <c r="A115" s="97"/>
      <c r="B115" s="98" t="s">
        <v>68</v>
      </c>
      <c r="C115" s="334">
        <f>D115+G115</f>
        <v>0</v>
      </c>
      <c r="D115" s="68"/>
      <c r="E115" s="73"/>
      <c r="F115" s="68"/>
      <c r="G115" s="68"/>
      <c r="H115" s="98">
        <f>I115+L115</f>
        <v>0</v>
      </c>
      <c r="I115" s="102"/>
      <c r="J115" s="102"/>
      <c r="K115" s="102"/>
      <c r="L115" s="102"/>
      <c r="M115" s="175"/>
      <c r="N115" s="176">
        <f>H115+C115</f>
        <v>0</v>
      </c>
    </row>
    <row r="116" spans="1:14" ht="12.75">
      <c r="A116" s="97" t="s">
        <v>135</v>
      </c>
      <c r="B116" s="98" t="s">
        <v>136</v>
      </c>
      <c r="C116" s="334">
        <f>C117+C118+C119+C120+C122</f>
        <v>0</v>
      </c>
      <c r="D116" s="68">
        <f aca="true" t="shared" si="23" ref="D116:N116">D117+D118+D119+D120+D122</f>
        <v>0</v>
      </c>
      <c r="E116" s="73">
        <f t="shared" si="23"/>
        <v>0</v>
      </c>
      <c r="F116" s="68">
        <f t="shared" si="23"/>
        <v>0</v>
      </c>
      <c r="G116" s="68">
        <f t="shared" si="23"/>
        <v>0</v>
      </c>
      <c r="H116" s="98">
        <f t="shared" si="23"/>
        <v>0</v>
      </c>
      <c r="I116" s="102">
        <f t="shared" si="23"/>
        <v>0</v>
      </c>
      <c r="J116" s="102">
        <f t="shared" si="23"/>
        <v>0</v>
      </c>
      <c r="K116" s="102">
        <f t="shared" si="23"/>
        <v>0</v>
      </c>
      <c r="L116" s="102">
        <f t="shared" si="23"/>
        <v>0</v>
      </c>
      <c r="M116" s="98">
        <f t="shared" si="23"/>
        <v>0</v>
      </c>
      <c r="N116" s="177">
        <f t="shared" si="23"/>
        <v>0</v>
      </c>
    </row>
    <row r="117" spans="1:14" ht="12.75">
      <c r="A117" s="97"/>
      <c r="B117" s="98" t="s">
        <v>146</v>
      </c>
      <c r="C117" s="334">
        <f aca="true" t="shared" si="24" ref="C117:C122">D117+G117</f>
        <v>0</v>
      </c>
      <c r="D117" s="68"/>
      <c r="E117" s="73"/>
      <c r="F117" s="68"/>
      <c r="G117" s="68"/>
      <c r="H117" s="98">
        <f aca="true" t="shared" si="25" ref="H117:H127">I117+L117</f>
        <v>0</v>
      </c>
      <c r="I117" s="102"/>
      <c r="J117" s="102"/>
      <c r="K117" s="102"/>
      <c r="L117" s="102"/>
      <c r="M117" s="175"/>
      <c r="N117" s="176">
        <f aca="true" t="shared" si="26" ref="N117:N127">H117+C117</f>
        <v>0</v>
      </c>
    </row>
    <row r="118" spans="1:14" ht="12.75">
      <c r="A118" s="97"/>
      <c r="B118" s="98" t="s">
        <v>147</v>
      </c>
      <c r="C118" s="334">
        <f t="shared" si="24"/>
        <v>0</v>
      </c>
      <c r="D118" s="68"/>
      <c r="E118" s="73"/>
      <c r="F118" s="68"/>
      <c r="G118" s="68"/>
      <c r="H118" s="98">
        <f t="shared" si="25"/>
        <v>0</v>
      </c>
      <c r="I118" s="102"/>
      <c r="J118" s="102"/>
      <c r="K118" s="102"/>
      <c r="L118" s="102"/>
      <c r="M118" s="175"/>
      <c r="N118" s="176">
        <f t="shared" si="26"/>
        <v>0</v>
      </c>
    </row>
    <row r="119" spans="1:14" ht="12.75">
      <c r="A119" s="97"/>
      <c r="B119" s="98" t="s">
        <v>148</v>
      </c>
      <c r="C119" s="334">
        <f t="shared" si="24"/>
        <v>0</v>
      </c>
      <c r="D119" s="68"/>
      <c r="E119" s="73"/>
      <c r="F119" s="68"/>
      <c r="G119" s="68"/>
      <c r="H119" s="98">
        <f t="shared" si="25"/>
        <v>0</v>
      </c>
      <c r="I119" s="102"/>
      <c r="J119" s="102"/>
      <c r="K119" s="102"/>
      <c r="L119" s="102"/>
      <c r="M119" s="175"/>
      <c r="N119" s="176">
        <f t="shared" si="26"/>
        <v>0</v>
      </c>
    </row>
    <row r="120" spans="1:14" ht="12.75">
      <c r="A120" s="97"/>
      <c r="B120" s="98" t="s">
        <v>67</v>
      </c>
      <c r="C120" s="334">
        <f t="shared" si="24"/>
        <v>0</v>
      </c>
      <c r="D120" s="68"/>
      <c r="E120" s="73"/>
      <c r="F120" s="68"/>
      <c r="G120" s="68"/>
      <c r="H120" s="98">
        <f t="shared" si="25"/>
        <v>0</v>
      </c>
      <c r="I120" s="102"/>
      <c r="J120" s="102"/>
      <c r="K120" s="102"/>
      <c r="L120" s="102"/>
      <c r="M120" s="175"/>
      <c r="N120" s="176">
        <f t="shared" si="26"/>
        <v>0</v>
      </c>
    </row>
    <row r="121" spans="1:14" ht="12.75">
      <c r="A121" s="97"/>
      <c r="B121" s="98" t="s">
        <v>137</v>
      </c>
      <c r="C121" s="334">
        <f t="shared" si="24"/>
        <v>0</v>
      </c>
      <c r="D121" s="68"/>
      <c r="E121" s="73"/>
      <c r="F121" s="68"/>
      <c r="G121" s="68"/>
      <c r="H121" s="98">
        <f t="shared" si="25"/>
        <v>0</v>
      </c>
      <c r="I121" s="102"/>
      <c r="J121" s="102"/>
      <c r="K121" s="102"/>
      <c r="L121" s="102"/>
      <c r="M121" s="175"/>
      <c r="N121" s="176">
        <f t="shared" si="26"/>
        <v>0</v>
      </c>
    </row>
    <row r="122" spans="1:14" ht="12.75">
      <c r="A122" s="97"/>
      <c r="B122" s="98" t="s">
        <v>69</v>
      </c>
      <c r="C122" s="334">
        <f t="shared" si="24"/>
        <v>0</v>
      </c>
      <c r="D122" s="68"/>
      <c r="E122" s="73"/>
      <c r="F122" s="68"/>
      <c r="G122" s="68"/>
      <c r="H122" s="98">
        <f t="shared" si="25"/>
        <v>0</v>
      </c>
      <c r="I122" s="102"/>
      <c r="J122" s="102"/>
      <c r="K122" s="102"/>
      <c r="L122" s="102"/>
      <c r="M122" s="175"/>
      <c r="N122" s="176">
        <f>H122+C122</f>
        <v>0</v>
      </c>
    </row>
    <row r="123" spans="1:14" ht="12.75">
      <c r="A123" s="97"/>
      <c r="B123" s="98" t="s">
        <v>137</v>
      </c>
      <c r="C123" s="334">
        <f>D123+G123</f>
        <v>0</v>
      </c>
      <c r="D123" s="68"/>
      <c r="E123" s="73"/>
      <c r="F123" s="68"/>
      <c r="G123" s="68"/>
      <c r="H123" s="98">
        <f t="shared" si="25"/>
        <v>0</v>
      </c>
      <c r="I123" s="102"/>
      <c r="J123" s="102"/>
      <c r="K123" s="102"/>
      <c r="L123" s="102"/>
      <c r="M123" s="175"/>
      <c r="N123" s="176">
        <f t="shared" si="26"/>
        <v>0</v>
      </c>
    </row>
    <row r="124" spans="1:14" ht="12.75">
      <c r="A124" s="97" t="s">
        <v>247</v>
      </c>
      <c r="B124" s="98" t="s">
        <v>248</v>
      </c>
      <c r="C124" s="334">
        <f>D124+G124</f>
        <v>0</v>
      </c>
      <c r="D124" s="68">
        <f>D125</f>
        <v>0</v>
      </c>
      <c r="E124" s="73">
        <f>E125</f>
        <v>0</v>
      </c>
      <c r="F124" s="68">
        <f>F125</f>
        <v>0</v>
      </c>
      <c r="G124" s="68">
        <f>G125</f>
        <v>0</v>
      </c>
      <c r="H124" s="98">
        <f t="shared" si="25"/>
        <v>0</v>
      </c>
      <c r="I124" s="102">
        <f>I125</f>
        <v>0</v>
      </c>
      <c r="J124" s="102">
        <f>J125</f>
        <v>0</v>
      </c>
      <c r="K124" s="102">
        <f>K125</f>
        <v>0</v>
      </c>
      <c r="L124" s="102">
        <f>L125</f>
        <v>0</v>
      </c>
      <c r="M124" s="175"/>
      <c r="N124" s="176">
        <f t="shared" si="26"/>
        <v>0</v>
      </c>
    </row>
    <row r="125" spans="1:14" ht="12.75">
      <c r="A125" s="97"/>
      <c r="B125" s="101" t="s">
        <v>63</v>
      </c>
      <c r="C125" s="334">
        <f>D125+G125</f>
        <v>0</v>
      </c>
      <c r="D125" s="68"/>
      <c r="E125" s="73"/>
      <c r="F125" s="68"/>
      <c r="G125" s="68">
        <f>30-30</f>
        <v>0</v>
      </c>
      <c r="H125" s="98">
        <f t="shared" si="25"/>
        <v>0</v>
      </c>
      <c r="I125" s="102"/>
      <c r="J125" s="102"/>
      <c r="K125" s="102"/>
      <c r="L125" s="102"/>
      <c r="M125" s="175"/>
      <c r="N125" s="176">
        <f t="shared" si="26"/>
        <v>0</v>
      </c>
    </row>
    <row r="126" spans="1:14" ht="12.75">
      <c r="A126" s="97" t="s">
        <v>177</v>
      </c>
      <c r="B126" s="98" t="s">
        <v>178</v>
      </c>
      <c r="C126" s="334">
        <f>D126+G126</f>
        <v>0</v>
      </c>
      <c r="D126" s="68">
        <f>SUM(D127)</f>
        <v>0</v>
      </c>
      <c r="E126" s="73">
        <f>SUM(E127)</f>
        <v>0</v>
      </c>
      <c r="F126" s="68">
        <f>SUM(F127)</f>
        <v>0</v>
      </c>
      <c r="G126" s="68">
        <f>SUM(G127)</f>
        <v>0</v>
      </c>
      <c r="H126" s="98">
        <f t="shared" si="25"/>
        <v>0</v>
      </c>
      <c r="I126" s="102"/>
      <c r="J126" s="102"/>
      <c r="K126" s="102"/>
      <c r="L126" s="102"/>
      <c r="M126" s="175"/>
      <c r="N126" s="176">
        <f t="shared" si="26"/>
        <v>0</v>
      </c>
    </row>
    <row r="127" spans="1:14" ht="12.75">
      <c r="A127" s="97"/>
      <c r="B127" s="101" t="s">
        <v>63</v>
      </c>
      <c r="C127" s="334">
        <f>D127+G127</f>
        <v>0</v>
      </c>
      <c r="D127" s="68"/>
      <c r="E127" s="73"/>
      <c r="F127" s="68"/>
      <c r="G127" s="68">
        <f>30-30</f>
        <v>0</v>
      </c>
      <c r="H127" s="98">
        <f t="shared" si="25"/>
        <v>0</v>
      </c>
      <c r="I127" s="102"/>
      <c r="J127" s="102"/>
      <c r="K127" s="102"/>
      <c r="L127" s="102"/>
      <c r="M127" s="175"/>
      <c r="N127" s="176">
        <f t="shared" si="26"/>
        <v>0</v>
      </c>
    </row>
    <row r="128" spans="1:14" s="413" customFormat="1" ht="12.75">
      <c r="A128" s="405">
        <v>100203</v>
      </c>
      <c r="B128" s="406" t="s">
        <v>110</v>
      </c>
      <c r="C128" s="407">
        <f>G128+D128</f>
        <v>2576</v>
      </c>
      <c r="D128" s="408">
        <f>SUM(D129:D130)</f>
        <v>2576</v>
      </c>
      <c r="E128" s="409">
        <f>SUM(E129:E130)</f>
        <v>0</v>
      </c>
      <c r="F128" s="408">
        <f>SUM(F129:F130)</f>
        <v>1892</v>
      </c>
      <c r="G128" s="408">
        <f>SUM(G129:G130)</f>
        <v>0</v>
      </c>
      <c r="H128" s="406">
        <f>L128+I128</f>
        <v>0</v>
      </c>
      <c r="I128" s="410">
        <f>SUM(I129:I130)</f>
        <v>0</v>
      </c>
      <c r="J128" s="410">
        <f>SUM(J129:J130)</f>
        <v>0</v>
      </c>
      <c r="K128" s="410">
        <f>SUM(K129:K130)</f>
        <v>0</v>
      </c>
      <c r="L128" s="410">
        <f>SUM(L129:L130)</f>
        <v>0</v>
      </c>
      <c r="M128" s="411"/>
      <c r="N128" s="412">
        <f>H128+C128</f>
        <v>2576</v>
      </c>
    </row>
    <row r="129" spans="1:14" ht="12.75">
      <c r="A129" s="194"/>
      <c r="B129" s="101" t="s">
        <v>63</v>
      </c>
      <c r="C129" s="339">
        <f aca="true" t="shared" si="27" ref="C129:C135">D129+G129</f>
        <v>2576</v>
      </c>
      <c r="D129" s="74">
        <f>2506+70</f>
        <v>2576</v>
      </c>
      <c r="E129" s="91"/>
      <c r="F129" s="74">
        <v>1892</v>
      </c>
      <c r="G129" s="74"/>
      <c r="H129" s="101">
        <f aca="true" t="shared" si="28" ref="H129:H135">I129+L129</f>
        <v>0</v>
      </c>
      <c r="I129" s="120"/>
      <c r="J129" s="120"/>
      <c r="K129" s="120"/>
      <c r="L129" s="120"/>
      <c r="M129" s="136"/>
      <c r="N129" s="176">
        <f>H129+C129</f>
        <v>2576</v>
      </c>
    </row>
    <row r="130" spans="1:14" ht="12.75" hidden="1">
      <c r="A130" s="97"/>
      <c r="B130" s="98" t="s">
        <v>70</v>
      </c>
      <c r="C130" s="334">
        <f t="shared" si="27"/>
        <v>0</v>
      </c>
      <c r="D130" s="68"/>
      <c r="E130" s="73"/>
      <c r="F130" s="68"/>
      <c r="G130" s="68"/>
      <c r="H130" s="98">
        <f t="shared" si="28"/>
        <v>0</v>
      </c>
      <c r="I130" s="102"/>
      <c r="J130" s="102"/>
      <c r="K130" s="102"/>
      <c r="L130" s="102"/>
      <c r="M130" s="98"/>
      <c r="N130" s="176">
        <f>H130+C130</f>
        <v>0</v>
      </c>
    </row>
    <row r="131" spans="1:14" ht="87.75" customHeight="1">
      <c r="A131" s="97"/>
      <c r="B131" s="415" t="s">
        <v>167</v>
      </c>
      <c r="C131" s="334">
        <v>70</v>
      </c>
      <c r="D131" s="68">
        <v>70</v>
      </c>
      <c r="E131" s="73"/>
      <c r="F131" s="68"/>
      <c r="G131" s="68"/>
      <c r="H131" s="98"/>
      <c r="I131" s="102"/>
      <c r="J131" s="102"/>
      <c r="K131" s="102"/>
      <c r="L131" s="102"/>
      <c r="M131" s="98"/>
      <c r="N131" s="176">
        <v>70</v>
      </c>
    </row>
    <row r="132" spans="1:14" ht="40.5" customHeight="1">
      <c r="A132" s="97" t="s">
        <v>179</v>
      </c>
      <c r="B132" s="192" t="s">
        <v>180</v>
      </c>
      <c r="C132" s="334">
        <f t="shared" si="27"/>
        <v>0</v>
      </c>
      <c r="D132" s="68">
        <f>SUM(D133)</f>
        <v>0</v>
      </c>
      <c r="E132" s="68">
        <f>SUM(E133)</f>
        <v>0</v>
      </c>
      <c r="F132" s="68">
        <f>SUM(F133)</f>
        <v>0</v>
      </c>
      <c r="G132" s="68">
        <f>SUM(G133)</f>
        <v>0</v>
      </c>
      <c r="H132" s="98">
        <f t="shared" si="28"/>
        <v>0</v>
      </c>
      <c r="I132" s="102">
        <f>SUM(I133)</f>
        <v>0</v>
      </c>
      <c r="J132" s="102">
        <f>SUM(J133)</f>
        <v>0</v>
      </c>
      <c r="K132" s="102">
        <f>SUM(K133)</f>
        <v>0</v>
      </c>
      <c r="L132" s="102">
        <f>SUM(L133)</f>
        <v>0</v>
      </c>
      <c r="M132" s="98">
        <f>SUM(M133)</f>
        <v>0</v>
      </c>
      <c r="N132" s="177">
        <f>H132+C132</f>
        <v>0</v>
      </c>
    </row>
    <row r="133" spans="1:14" ht="13.5" customHeight="1" thickBot="1">
      <c r="A133" s="193"/>
      <c r="B133" s="101" t="s">
        <v>63</v>
      </c>
      <c r="C133" s="334">
        <f t="shared" si="27"/>
        <v>0</v>
      </c>
      <c r="D133" s="80"/>
      <c r="E133" s="72"/>
      <c r="F133" s="80"/>
      <c r="G133" s="80">
        <f>10-10</f>
        <v>0</v>
      </c>
      <c r="H133" s="98">
        <f t="shared" si="28"/>
        <v>0</v>
      </c>
      <c r="I133" s="181"/>
      <c r="J133" s="181"/>
      <c r="K133" s="181"/>
      <c r="L133" s="181"/>
      <c r="M133" s="180"/>
      <c r="N133" s="147"/>
    </row>
    <row r="134" spans="1:14" ht="62.25" customHeight="1">
      <c r="A134" s="193" t="s">
        <v>356</v>
      </c>
      <c r="B134" s="278" t="s">
        <v>357</v>
      </c>
      <c r="C134" s="334">
        <f t="shared" si="27"/>
        <v>0</v>
      </c>
      <c r="D134" s="72"/>
      <c r="E134" s="114"/>
      <c r="F134" s="67"/>
      <c r="G134" s="204"/>
      <c r="H134" s="98">
        <f t="shared" si="28"/>
        <v>0</v>
      </c>
      <c r="I134" s="85"/>
      <c r="J134" s="119"/>
      <c r="K134" s="136"/>
      <c r="L134" s="85"/>
      <c r="M134" s="136"/>
      <c r="N134" s="178">
        <f>H134+C134</f>
        <v>0</v>
      </c>
    </row>
    <row r="135" spans="1:14" ht="117" customHeight="1" thickBot="1">
      <c r="A135" s="193" t="s">
        <v>361</v>
      </c>
      <c r="B135" s="282" t="s">
        <v>362</v>
      </c>
      <c r="C135" s="334">
        <f t="shared" si="27"/>
        <v>0</v>
      </c>
      <c r="D135" s="72"/>
      <c r="E135" s="114"/>
      <c r="F135" s="67"/>
      <c r="G135" s="204"/>
      <c r="H135" s="98">
        <f t="shared" si="28"/>
        <v>0</v>
      </c>
      <c r="I135" s="85"/>
      <c r="J135" s="119"/>
      <c r="K135" s="136"/>
      <c r="L135" s="85"/>
      <c r="M135" s="136"/>
      <c r="N135" s="178">
        <f>H135+C135</f>
        <v>0</v>
      </c>
    </row>
    <row r="136" spans="1:14" ht="19.5" customHeight="1" thickBot="1">
      <c r="A136" s="94">
        <v>110000</v>
      </c>
      <c r="B136" s="238" t="s">
        <v>71</v>
      </c>
      <c r="C136" s="342">
        <f>C137+C140+C141+C142+C143+C144+C147</f>
        <v>3371.2</v>
      </c>
      <c r="D136" s="70">
        <f aca="true" t="shared" si="29" ref="D136:N136">D137+D140+D141+D142+D143+D144+D147</f>
        <v>3336.2</v>
      </c>
      <c r="E136" s="70">
        <f t="shared" si="29"/>
        <v>2108.8</v>
      </c>
      <c r="F136" s="70">
        <f t="shared" si="29"/>
        <v>229.60000000000002</v>
      </c>
      <c r="G136" s="70">
        <f t="shared" si="29"/>
        <v>35</v>
      </c>
      <c r="H136" s="70">
        <f t="shared" si="29"/>
        <v>126.2</v>
      </c>
      <c r="I136" s="70">
        <f t="shared" si="29"/>
        <v>112</v>
      </c>
      <c r="J136" s="70">
        <f t="shared" si="29"/>
        <v>57</v>
      </c>
      <c r="K136" s="70">
        <f t="shared" si="29"/>
        <v>3</v>
      </c>
      <c r="L136" s="70">
        <f>L137+L140+L141+L142+L143+L144+L147</f>
        <v>14.2</v>
      </c>
      <c r="M136" s="70">
        <f t="shared" si="29"/>
        <v>0</v>
      </c>
      <c r="N136" s="70">
        <f t="shared" si="29"/>
        <v>3497.4</v>
      </c>
    </row>
    <row r="137" spans="1:14" ht="25.5">
      <c r="A137" s="87" t="s">
        <v>154</v>
      </c>
      <c r="B137" s="211" t="s">
        <v>195</v>
      </c>
      <c r="C137" s="334">
        <f>D137+G137</f>
        <v>84</v>
      </c>
      <c r="D137" s="239">
        <f>D138+D139</f>
        <v>84</v>
      </c>
      <c r="E137" s="239">
        <f>E138+E139</f>
        <v>0</v>
      </c>
      <c r="F137" s="66">
        <f>F138+F139</f>
        <v>0</v>
      </c>
      <c r="G137" s="99">
        <f>G138+G139</f>
        <v>0</v>
      </c>
      <c r="H137" s="98">
        <f>I137+L137</f>
        <v>0</v>
      </c>
      <c r="I137" s="88">
        <f>I138+I139</f>
        <v>0</v>
      </c>
      <c r="J137" s="102">
        <f>J138+J139</f>
        <v>0</v>
      </c>
      <c r="K137" s="98">
        <f>K138+K139</f>
        <v>0</v>
      </c>
      <c r="L137" s="88">
        <f>L138+L139</f>
        <v>0</v>
      </c>
      <c r="M137" s="98"/>
      <c r="N137" s="177">
        <f>H137+C137</f>
        <v>84</v>
      </c>
    </row>
    <row r="138" spans="1:14" ht="12.75">
      <c r="A138" s="84"/>
      <c r="B138" s="101" t="s">
        <v>63</v>
      </c>
      <c r="C138" s="334">
        <f aca="true" t="shared" si="30" ref="C138:C147">D138+G138</f>
        <v>20</v>
      </c>
      <c r="D138" s="72">
        <v>20</v>
      </c>
      <c r="E138" s="114"/>
      <c r="F138" s="67"/>
      <c r="G138" s="204"/>
      <c r="H138" s="98">
        <f aca="true" t="shared" si="31" ref="H138:H147">I138+L138</f>
        <v>0</v>
      </c>
      <c r="I138" s="85"/>
      <c r="J138" s="119"/>
      <c r="K138" s="136"/>
      <c r="L138" s="85"/>
      <c r="M138" s="136"/>
      <c r="N138" s="178">
        <f aca="true" t="shared" si="32" ref="N138:N147">H138+C138</f>
        <v>20</v>
      </c>
    </row>
    <row r="139" spans="1:14" ht="12.75">
      <c r="A139" s="87"/>
      <c r="B139" s="98" t="s">
        <v>87</v>
      </c>
      <c r="C139" s="334">
        <f t="shared" si="30"/>
        <v>64</v>
      </c>
      <c r="D139" s="239">
        <v>64</v>
      </c>
      <c r="E139" s="239"/>
      <c r="F139" s="68"/>
      <c r="G139" s="99"/>
      <c r="H139" s="98">
        <f t="shared" si="31"/>
        <v>0</v>
      </c>
      <c r="I139" s="88"/>
      <c r="J139" s="102"/>
      <c r="K139" s="98"/>
      <c r="L139" s="88"/>
      <c r="M139" s="98"/>
      <c r="N139" s="178">
        <f t="shared" si="32"/>
        <v>64</v>
      </c>
    </row>
    <row r="140" spans="1:14" ht="12.75">
      <c r="A140" s="87" t="s">
        <v>216</v>
      </c>
      <c r="B140" s="102" t="s">
        <v>220</v>
      </c>
      <c r="C140" s="334">
        <f t="shared" si="30"/>
        <v>591.1</v>
      </c>
      <c r="D140" s="73">
        <v>556.1</v>
      </c>
      <c r="E140" s="239">
        <v>333</v>
      </c>
      <c r="F140" s="68">
        <v>71.9</v>
      </c>
      <c r="G140" s="99">
        <v>35</v>
      </c>
      <c r="H140" s="98">
        <f t="shared" si="31"/>
        <v>25</v>
      </c>
      <c r="I140" s="88">
        <v>20</v>
      </c>
      <c r="J140" s="102">
        <v>5</v>
      </c>
      <c r="K140" s="98">
        <v>1.5</v>
      </c>
      <c r="L140" s="88">
        <v>5</v>
      </c>
      <c r="M140" s="98"/>
      <c r="N140" s="178">
        <f t="shared" si="32"/>
        <v>616.1</v>
      </c>
    </row>
    <row r="141" spans="1:14" ht="12.75">
      <c r="A141" s="87" t="s">
        <v>217</v>
      </c>
      <c r="B141" s="102" t="s">
        <v>221</v>
      </c>
      <c r="C141" s="334">
        <f t="shared" si="30"/>
        <v>59.8</v>
      </c>
      <c r="D141" s="73">
        <v>59.8</v>
      </c>
      <c r="E141" s="239">
        <v>30.8</v>
      </c>
      <c r="F141" s="68">
        <v>14.3</v>
      </c>
      <c r="G141" s="99"/>
      <c r="H141" s="98">
        <f t="shared" si="31"/>
        <v>2.2</v>
      </c>
      <c r="I141" s="88">
        <v>2.2</v>
      </c>
      <c r="J141" s="102"/>
      <c r="K141" s="98"/>
      <c r="L141" s="88"/>
      <c r="M141" s="98"/>
      <c r="N141" s="178">
        <f t="shared" si="32"/>
        <v>62</v>
      </c>
    </row>
    <row r="142" spans="1:14" ht="25.5">
      <c r="A142" s="87" t="s">
        <v>218</v>
      </c>
      <c r="B142" s="211" t="s">
        <v>222</v>
      </c>
      <c r="C142" s="334">
        <f t="shared" si="30"/>
        <v>962.2</v>
      </c>
      <c r="D142" s="73">
        <v>962.2</v>
      </c>
      <c r="E142" s="239">
        <v>600</v>
      </c>
      <c r="F142" s="68">
        <v>109.2</v>
      </c>
      <c r="G142" s="99"/>
      <c r="H142" s="98">
        <f t="shared" si="31"/>
        <v>30</v>
      </c>
      <c r="I142" s="88">
        <f>30-7.2</f>
        <v>22.8</v>
      </c>
      <c r="J142" s="102">
        <v>7</v>
      </c>
      <c r="K142" s="98">
        <v>1.5</v>
      </c>
      <c r="L142" s="88">
        <v>7.2</v>
      </c>
      <c r="M142" s="98"/>
      <c r="N142" s="178">
        <f t="shared" si="32"/>
        <v>992.2</v>
      </c>
    </row>
    <row r="143" spans="1:14" ht="12.75">
      <c r="A143" s="87" t="s">
        <v>219</v>
      </c>
      <c r="B143" s="102" t="s">
        <v>223</v>
      </c>
      <c r="C143" s="334">
        <f t="shared" si="30"/>
        <v>1423.5</v>
      </c>
      <c r="D143" s="73">
        <v>1423.5</v>
      </c>
      <c r="E143" s="239">
        <v>1018.2</v>
      </c>
      <c r="F143" s="68">
        <v>33.4</v>
      </c>
      <c r="G143" s="99"/>
      <c r="H143" s="98">
        <f t="shared" si="31"/>
        <v>69</v>
      </c>
      <c r="I143" s="88">
        <f>69-2</f>
        <v>67</v>
      </c>
      <c r="J143" s="102">
        <v>45</v>
      </c>
      <c r="K143" s="98"/>
      <c r="L143" s="88">
        <v>2</v>
      </c>
      <c r="M143" s="98"/>
      <c r="N143" s="178">
        <f t="shared" si="32"/>
        <v>1492.5</v>
      </c>
    </row>
    <row r="144" spans="1:14" ht="12.75">
      <c r="A144" s="87" t="s">
        <v>194</v>
      </c>
      <c r="B144" s="102" t="s">
        <v>196</v>
      </c>
      <c r="C144" s="334">
        <f t="shared" si="30"/>
        <v>217.4</v>
      </c>
      <c r="D144" s="68">
        <f>D145+D146</f>
        <v>217.4</v>
      </c>
      <c r="E144" s="68">
        <f>E145+E146</f>
        <v>126.8</v>
      </c>
      <c r="F144" s="68">
        <f>F145+F146</f>
        <v>0.8</v>
      </c>
      <c r="G144" s="68">
        <f>G145+G146</f>
        <v>0</v>
      </c>
      <c r="H144" s="98">
        <f t="shared" si="31"/>
        <v>0</v>
      </c>
      <c r="I144" s="98">
        <f>I145+I146</f>
        <v>0</v>
      </c>
      <c r="J144" s="98">
        <f>J145+J146</f>
        <v>0</v>
      </c>
      <c r="K144" s="98">
        <f>K145+K146</f>
        <v>0</v>
      </c>
      <c r="L144" s="88">
        <f>L145+L146</f>
        <v>0</v>
      </c>
      <c r="M144" s="98"/>
      <c r="N144" s="178">
        <f t="shared" si="32"/>
        <v>217.4</v>
      </c>
    </row>
    <row r="145" spans="1:14" ht="12.75">
      <c r="A145" s="87"/>
      <c r="B145" s="98" t="s">
        <v>63</v>
      </c>
      <c r="C145" s="334">
        <f t="shared" si="30"/>
        <v>40</v>
      </c>
      <c r="D145" s="73">
        <v>40</v>
      </c>
      <c r="E145" s="239"/>
      <c r="F145" s="68"/>
      <c r="G145" s="99"/>
      <c r="H145" s="98">
        <f t="shared" si="31"/>
        <v>0</v>
      </c>
      <c r="I145" s="88"/>
      <c r="J145" s="102"/>
      <c r="K145" s="98">
        <v>0</v>
      </c>
      <c r="L145" s="88">
        <v>0</v>
      </c>
      <c r="M145" s="98"/>
      <c r="N145" s="178">
        <f t="shared" si="32"/>
        <v>40</v>
      </c>
    </row>
    <row r="146" spans="1:14" ht="12.75">
      <c r="A146" s="87"/>
      <c r="B146" s="98" t="s">
        <v>87</v>
      </c>
      <c r="C146" s="334">
        <f t="shared" si="30"/>
        <v>177.4</v>
      </c>
      <c r="D146" s="73">
        <v>177.4</v>
      </c>
      <c r="E146" s="239">
        <v>126.8</v>
      </c>
      <c r="F146" s="68">
        <v>0.8</v>
      </c>
      <c r="G146" s="73"/>
      <c r="H146" s="98"/>
      <c r="I146" s="88">
        <v>0</v>
      </c>
      <c r="J146" s="102">
        <v>0</v>
      </c>
      <c r="K146" s="98">
        <v>0</v>
      </c>
      <c r="L146" s="88">
        <v>0</v>
      </c>
      <c r="M146" s="98"/>
      <c r="N146" s="177">
        <f t="shared" si="32"/>
        <v>177.4</v>
      </c>
    </row>
    <row r="147" spans="1:14" ht="64.5" thickBot="1">
      <c r="A147" s="108" t="s">
        <v>296</v>
      </c>
      <c r="B147" s="117" t="s">
        <v>297</v>
      </c>
      <c r="C147" s="332">
        <f t="shared" si="30"/>
        <v>33.2</v>
      </c>
      <c r="D147" s="81">
        <v>33.2</v>
      </c>
      <c r="E147" s="210"/>
      <c r="F147" s="80"/>
      <c r="G147" s="81"/>
      <c r="H147" s="98">
        <f t="shared" si="31"/>
        <v>0</v>
      </c>
      <c r="I147" s="109"/>
      <c r="J147" s="181"/>
      <c r="K147" s="180"/>
      <c r="L147" s="109"/>
      <c r="M147" s="180"/>
      <c r="N147" s="177">
        <f t="shared" si="32"/>
        <v>33.2</v>
      </c>
    </row>
    <row r="148" spans="1:14" ht="19.5" customHeight="1" thickBot="1">
      <c r="A148" s="113">
        <v>120000</v>
      </c>
      <c r="B148" s="238" t="s">
        <v>72</v>
      </c>
      <c r="C148" s="342">
        <f aca="true" t="shared" si="33" ref="C148:L148">C149+C151</f>
        <v>180.2</v>
      </c>
      <c r="D148" s="155">
        <f t="shared" si="33"/>
        <v>180.2</v>
      </c>
      <c r="E148" s="205">
        <f t="shared" si="33"/>
        <v>42.2</v>
      </c>
      <c r="F148" s="70">
        <f t="shared" si="33"/>
        <v>0</v>
      </c>
      <c r="G148" s="155">
        <f t="shared" si="33"/>
        <v>0</v>
      </c>
      <c r="H148" s="95">
        <f t="shared" si="33"/>
        <v>0</v>
      </c>
      <c r="I148" s="122">
        <f t="shared" si="33"/>
        <v>0</v>
      </c>
      <c r="J148" s="238">
        <f t="shared" si="33"/>
        <v>0</v>
      </c>
      <c r="K148" s="95">
        <f t="shared" si="33"/>
        <v>0</v>
      </c>
      <c r="L148" s="122">
        <f t="shared" si="33"/>
        <v>0</v>
      </c>
      <c r="M148" s="95"/>
      <c r="N148" s="240">
        <f>N149+N151</f>
        <v>180.2</v>
      </c>
    </row>
    <row r="149" spans="1:14" ht="12.75">
      <c r="A149" s="190" t="s">
        <v>38</v>
      </c>
      <c r="B149" s="118" t="s">
        <v>73</v>
      </c>
      <c r="C149" s="334">
        <f>D149+G149</f>
        <v>60.2</v>
      </c>
      <c r="D149" s="66">
        <f>D150</f>
        <v>60.2</v>
      </c>
      <c r="E149" s="66">
        <f>E150</f>
        <v>42.2</v>
      </c>
      <c r="F149" s="71">
        <f>F150</f>
        <v>0</v>
      </c>
      <c r="G149" s="66">
        <f>G150</f>
        <v>0</v>
      </c>
      <c r="H149" s="98">
        <f>I149+L149</f>
        <v>0</v>
      </c>
      <c r="I149" s="86"/>
      <c r="J149" s="118"/>
      <c r="K149" s="96"/>
      <c r="L149" s="86"/>
      <c r="M149" s="175"/>
      <c r="N149" s="176">
        <f>H149+C149</f>
        <v>60.2</v>
      </c>
    </row>
    <row r="150" spans="1:14" ht="12.75">
      <c r="A150" s="193"/>
      <c r="B150" s="98" t="s">
        <v>63</v>
      </c>
      <c r="C150" s="334">
        <f>D150+G150</f>
        <v>60.2</v>
      </c>
      <c r="D150" s="67">
        <v>60.2</v>
      </c>
      <c r="E150" s="67">
        <v>42.2</v>
      </c>
      <c r="F150" s="72"/>
      <c r="G150" s="67"/>
      <c r="H150" s="98">
        <f>I150+L150</f>
        <v>0</v>
      </c>
      <c r="I150" s="85"/>
      <c r="J150" s="119"/>
      <c r="K150" s="136"/>
      <c r="L150" s="85"/>
      <c r="M150" s="136"/>
      <c r="N150" s="176">
        <f>H150+C150</f>
        <v>60.2</v>
      </c>
    </row>
    <row r="151" spans="1:14" ht="12.75">
      <c r="A151" s="97">
        <v>120201</v>
      </c>
      <c r="B151" s="102" t="s">
        <v>74</v>
      </c>
      <c r="C151" s="334">
        <f>D151+G151</f>
        <v>120</v>
      </c>
      <c r="D151" s="68">
        <f>D152</f>
        <v>120</v>
      </c>
      <c r="E151" s="68">
        <f>E152</f>
        <v>0</v>
      </c>
      <c r="F151" s="73">
        <f>F152</f>
        <v>0</v>
      </c>
      <c r="G151" s="68">
        <f>G152</f>
        <v>0</v>
      </c>
      <c r="H151" s="98">
        <f>I151+L151</f>
        <v>0</v>
      </c>
      <c r="I151" s="88"/>
      <c r="J151" s="102"/>
      <c r="K151" s="98"/>
      <c r="L151" s="88"/>
      <c r="M151" s="98"/>
      <c r="N151" s="176">
        <f>H151+C151</f>
        <v>120</v>
      </c>
    </row>
    <row r="152" spans="1:14" ht="13.5" thickBot="1">
      <c r="A152" s="193"/>
      <c r="B152" s="98" t="s">
        <v>63</v>
      </c>
      <c r="C152" s="334">
        <f>D152+G152</f>
        <v>120</v>
      </c>
      <c r="D152" s="80">
        <v>120</v>
      </c>
      <c r="E152" s="80"/>
      <c r="F152" s="72"/>
      <c r="G152" s="80"/>
      <c r="H152" s="98">
        <f>I152+L152</f>
        <v>0</v>
      </c>
      <c r="I152" s="85"/>
      <c r="J152" s="119"/>
      <c r="K152" s="136"/>
      <c r="L152" s="85"/>
      <c r="M152" s="136"/>
      <c r="N152" s="176">
        <f>H152+C152</f>
        <v>120</v>
      </c>
    </row>
    <row r="153" spans="1:14" ht="19.5" customHeight="1" thickBot="1">
      <c r="A153" s="94">
        <v>130000</v>
      </c>
      <c r="B153" s="238" t="s">
        <v>40</v>
      </c>
      <c r="C153" s="342">
        <f>C155+C156+C159</f>
        <v>981.9</v>
      </c>
      <c r="D153" s="70">
        <f aca="true" t="shared" si="34" ref="D153:N153">D155+D156+D159</f>
        <v>981.9</v>
      </c>
      <c r="E153" s="70">
        <f t="shared" si="34"/>
        <v>596</v>
      </c>
      <c r="F153" s="70">
        <f t="shared" si="34"/>
        <v>114.3</v>
      </c>
      <c r="G153" s="70">
        <f t="shared" si="34"/>
        <v>0</v>
      </c>
      <c r="H153" s="205">
        <f t="shared" si="34"/>
        <v>94.4</v>
      </c>
      <c r="I153" s="217">
        <f t="shared" si="34"/>
        <v>89.4</v>
      </c>
      <c r="J153" s="70">
        <f t="shared" si="34"/>
        <v>14.1</v>
      </c>
      <c r="K153" s="167">
        <f t="shared" si="34"/>
        <v>25.8</v>
      </c>
      <c r="L153" s="70">
        <f t="shared" si="34"/>
        <v>5</v>
      </c>
      <c r="M153" s="70">
        <f t="shared" si="34"/>
        <v>0</v>
      </c>
      <c r="N153" s="217">
        <f t="shared" si="34"/>
        <v>1076.3</v>
      </c>
    </row>
    <row r="154" spans="1:14" ht="12.75">
      <c r="A154" s="190">
        <v>130102</v>
      </c>
      <c r="B154" s="118" t="s">
        <v>92</v>
      </c>
      <c r="C154" s="347">
        <f>D154+G154</f>
        <v>23</v>
      </c>
      <c r="D154" s="66">
        <f>D155</f>
        <v>23</v>
      </c>
      <c r="E154" s="66">
        <f>E155</f>
        <v>0</v>
      </c>
      <c r="F154" s="66">
        <f>F155</f>
        <v>0</v>
      </c>
      <c r="G154" s="66">
        <f>G155</f>
        <v>0</v>
      </c>
      <c r="H154" s="96">
        <f aca="true" t="shared" si="35" ref="H154:N154">H155</f>
        <v>0</v>
      </c>
      <c r="I154" s="96">
        <f t="shared" si="35"/>
        <v>0</v>
      </c>
      <c r="J154" s="207">
        <f t="shared" si="35"/>
        <v>0</v>
      </c>
      <c r="K154" s="96">
        <f t="shared" si="35"/>
        <v>0</v>
      </c>
      <c r="L154" s="86">
        <f t="shared" si="35"/>
        <v>0</v>
      </c>
      <c r="M154" s="96">
        <f t="shared" si="35"/>
        <v>0</v>
      </c>
      <c r="N154" s="96">
        <f t="shared" si="35"/>
        <v>23</v>
      </c>
    </row>
    <row r="155" spans="1:14" ht="12.75">
      <c r="A155" s="97"/>
      <c r="B155" s="102" t="s">
        <v>75</v>
      </c>
      <c r="C155" s="334">
        <f>D155+G155</f>
        <v>23</v>
      </c>
      <c r="D155" s="68">
        <v>23</v>
      </c>
      <c r="E155" s="68"/>
      <c r="F155" s="68"/>
      <c r="G155" s="68"/>
      <c r="H155" s="98">
        <f>I155+L155</f>
        <v>0</v>
      </c>
      <c r="I155" s="98"/>
      <c r="J155" s="177"/>
      <c r="K155" s="98"/>
      <c r="L155" s="88"/>
      <c r="M155" s="98"/>
      <c r="N155" s="98">
        <f>H155+C155</f>
        <v>23</v>
      </c>
    </row>
    <row r="156" spans="1:14" ht="12.75">
      <c r="A156" s="97">
        <v>130107</v>
      </c>
      <c r="B156" s="102" t="s">
        <v>76</v>
      </c>
      <c r="C156" s="334">
        <f aca="true" t="shared" si="36" ref="C156:N156">C158</f>
        <v>834.1</v>
      </c>
      <c r="D156" s="68">
        <f>D158</f>
        <v>834.1</v>
      </c>
      <c r="E156" s="68">
        <f>E158</f>
        <v>533.4</v>
      </c>
      <c r="F156" s="68">
        <f>F158</f>
        <v>85.1</v>
      </c>
      <c r="G156" s="68">
        <f>G158</f>
        <v>0</v>
      </c>
      <c r="H156" s="102">
        <f t="shared" si="36"/>
        <v>94.4</v>
      </c>
      <c r="I156" s="98">
        <f t="shared" si="36"/>
        <v>89.4</v>
      </c>
      <c r="J156" s="177">
        <f t="shared" si="36"/>
        <v>14.1</v>
      </c>
      <c r="K156" s="98">
        <f t="shared" si="36"/>
        <v>25.8</v>
      </c>
      <c r="L156" s="88">
        <f t="shared" si="36"/>
        <v>5</v>
      </c>
      <c r="M156" s="98">
        <f t="shared" si="36"/>
        <v>0</v>
      </c>
      <c r="N156" s="98">
        <f t="shared" si="36"/>
        <v>928.5</v>
      </c>
    </row>
    <row r="157" spans="1:14" ht="12.75">
      <c r="A157" s="119"/>
      <c r="B157" s="102" t="s">
        <v>77</v>
      </c>
      <c r="C157" s="334"/>
      <c r="D157" s="73"/>
      <c r="E157" s="239"/>
      <c r="F157" s="68"/>
      <c r="G157" s="73"/>
      <c r="H157" s="102"/>
      <c r="I157" s="98"/>
      <c r="J157" s="177"/>
      <c r="K157" s="98"/>
      <c r="L157" s="88"/>
      <c r="M157" s="98"/>
      <c r="N157" s="98"/>
    </row>
    <row r="158" spans="1:14" ht="12.75">
      <c r="A158" s="194"/>
      <c r="B158" s="120" t="s">
        <v>64</v>
      </c>
      <c r="C158" s="334">
        <f>D158+G158</f>
        <v>834.1</v>
      </c>
      <c r="D158" s="91">
        <v>834.1</v>
      </c>
      <c r="E158" s="121">
        <f>544.4-11</f>
        <v>533.4</v>
      </c>
      <c r="F158" s="74">
        <v>85.1</v>
      </c>
      <c r="G158" s="91"/>
      <c r="H158" s="102">
        <f>I158+L158</f>
        <v>94.4</v>
      </c>
      <c r="I158" s="98">
        <f>94.4-5</f>
        <v>89.4</v>
      </c>
      <c r="J158" s="178">
        <v>14.1</v>
      </c>
      <c r="K158" s="101">
        <v>25.8</v>
      </c>
      <c r="L158" s="90">
        <v>5</v>
      </c>
      <c r="M158" s="101"/>
      <c r="N158" s="98">
        <f>H158+C158</f>
        <v>928.5</v>
      </c>
    </row>
    <row r="159" spans="1:14" ht="13.5" thickBot="1">
      <c r="A159" s="193" t="s">
        <v>295</v>
      </c>
      <c r="B159" s="119" t="s">
        <v>81</v>
      </c>
      <c r="C159" s="334">
        <f>D159+G159</f>
        <v>124.8</v>
      </c>
      <c r="D159" s="91">
        <v>124.8</v>
      </c>
      <c r="E159" s="121">
        <v>62.6</v>
      </c>
      <c r="F159" s="74">
        <v>29.2</v>
      </c>
      <c r="G159" s="91"/>
      <c r="H159" s="102">
        <f>I159+L159</f>
        <v>0</v>
      </c>
      <c r="I159" s="148"/>
      <c r="J159" s="179"/>
      <c r="K159" s="148"/>
      <c r="L159" s="90"/>
      <c r="M159" s="148"/>
      <c r="N159" s="148">
        <f>H159+C159</f>
        <v>124.8</v>
      </c>
    </row>
    <row r="160" spans="1:14" ht="19.5" customHeight="1" thickBot="1">
      <c r="A160" s="94">
        <v>150000</v>
      </c>
      <c r="B160" s="238" t="s">
        <v>45</v>
      </c>
      <c r="C160" s="342">
        <f>C161+C163+C165+C167</f>
        <v>0</v>
      </c>
      <c r="D160" s="70">
        <f>D161+D163+D165+D167</f>
        <v>0</v>
      </c>
      <c r="E160" s="70">
        <f>E161+E163+E165+E167</f>
        <v>0</v>
      </c>
      <c r="F160" s="70">
        <f>F161+F163+F165+F167</f>
        <v>0</v>
      </c>
      <c r="G160" s="70">
        <f>G161+G163+G165+G167</f>
        <v>0</v>
      </c>
      <c r="H160" s="70">
        <f>H161+H163+H165+H167+H171</f>
        <v>7000</v>
      </c>
      <c r="I160" s="70">
        <f aca="true" t="shared" si="37" ref="I160:N160">I161+I163+I165+I167+I171</f>
        <v>0</v>
      </c>
      <c r="J160" s="70">
        <f t="shared" si="37"/>
        <v>0</v>
      </c>
      <c r="K160" s="70">
        <f t="shared" si="37"/>
        <v>0</v>
      </c>
      <c r="L160" s="70">
        <f t="shared" si="37"/>
        <v>7000</v>
      </c>
      <c r="M160" s="70">
        <f t="shared" si="37"/>
        <v>7000</v>
      </c>
      <c r="N160" s="70">
        <f t="shared" si="37"/>
        <v>7000</v>
      </c>
    </row>
    <row r="161" spans="1:14" ht="13.5" thickBot="1">
      <c r="A161" s="195">
        <v>150101</v>
      </c>
      <c r="B161" s="206" t="s">
        <v>47</v>
      </c>
      <c r="C161" s="347">
        <f>C162+C169+C170</f>
        <v>0</v>
      </c>
      <c r="D161" s="66">
        <f aca="true" t="shared" si="38" ref="D161:N161">D162+D169+D170</f>
        <v>0</v>
      </c>
      <c r="E161" s="143">
        <f t="shared" si="38"/>
        <v>0</v>
      </c>
      <c r="F161" s="143">
        <f t="shared" si="38"/>
        <v>0</v>
      </c>
      <c r="G161" s="143">
        <f t="shared" si="38"/>
        <v>0</v>
      </c>
      <c r="H161" s="66">
        <f t="shared" si="38"/>
        <v>7000</v>
      </c>
      <c r="I161" s="66">
        <f t="shared" si="38"/>
        <v>0</v>
      </c>
      <c r="J161" s="66">
        <f t="shared" si="38"/>
        <v>0</v>
      </c>
      <c r="K161" s="66">
        <f t="shared" si="38"/>
        <v>0</v>
      </c>
      <c r="L161" s="66">
        <f t="shared" si="38"/>
        <v>7000</v>
      </c>
      <c r="M161" s="66">
        <f t="shared" si="38"/>
        <v>7000</v>
      </c>
      <c r="N161" s="66">
        <f t="shared" si="38"/>
        <v>7000</v>
      </c>
    </row>
    <row r="162" spans="1:14" ht="12.75">
      <c r="A162" s="87"/>
      <c r="B162" s="88" t="s">
        <v>75</v>
      </c>
      <c r="C162" s="334">
        <f>D162+G162</f>
        <v>0</v>
      </c>
      <c r="D162" s="239">
        <v>0</v>
      </c>
      <c r="E162" s="66">
        <v>0</v>
      </c>
      <c r="F162" s="66">
        <v>0</v>
      </c>
      <c r="G162" s="66">
        <v>0</v>
      </c>
      <c r="H162" s="68">
        <f>I162+L162</f>
        <v>7000</v>
      </c>
      <c r="I162" s="68"/>
      <c r="J162" s="68"/>
      <c r="K162" s="68"/>
      <c r="L162" s="68">
        <v>7000</v>
      </c>
      <c r="M162" s="68">
        <v>7000</v>
      </c>
      <c r="N162" s="68">
        <f>C162+H162</f>
        <v>7000</v>
      </c>
    </row>
    <row r="163" spans="1:14" ht="12.75" hidden="1">
      <c r="A163" s="87" t="s">
        <v>133</v>
      </c>
      <c r="B163" s="88" t="s">
        <v>75</v>
      </c>
      <c r="C163" s="334">
        <f aca="true" t="shared" si="39" ref="C163:C170">D163+G163</f>
        <v>0</v>
      </c>
      <c r="D163" s="239">
        <f aca="true" t="shared" si="40" ref="D163:K163">D164</f>
        <v>0</v>
      </c>
      <c r="E163" s="68">
        <f t="shared" si="40"/>
        <v>0</v>
      </c>
      <c r="F163" s="68">
        <f t="shared" si="40"/>
        <v>0</v>
      </c>
      <c r="G163" s="68">
        <f t="shared" si="40"/>
        <v>0</v>
      </c>
      <c r="H163" s="68">
        <f aca="true" t="shared" si="41" ref="H163:H170">I163+L163</f>
        <v>0</v>
      </c>
      <c r="I163" s="68">
        <f t="shared" si="40"/>
        <v>0</v>
      </c>
      <c r="J163" s="68">
        <f t="shared" si="40"/>
        <v>0</v>
      </c>
      <c r="K163" s="68">
        <f t="shared" si="40"/>
        <v>0</v>
      </c>
      <c r="L163" s="68"/>
      <c r="M163" s="68"/>
      <c r="N163" s="68">
        <f aca="true" t="shared" si="42" ref="N163:N170">C163+H163</f>
        <v>0</v>
      </c>
    </row>
    <row r="164" spans="1:14" ht="12.75" hidden="1">
      <c r="A164" s="84"/>
      <c r="B164" s="88" t="s">
        <v>75</v>
      </c>
      <c r="C164" s="334">
        <f t="shared" si="39"/>
        <v>0</v>
      </c>
      <c r="D164" s="121"/>
      <c r="E164" s="68"/>
      <c r="F164" s="68"/>
      <c r="G164" s="68"/>
      <c r="H164" s="68">
        <f t="shared" si="41"/>
        <v>0</v>
      </c>
      <c r="I164" s="74">
        <f>J164+M164</f>
        <v>0</v>
      </c>
      <c r="J164" s="74"/>
      <c r="K164" s="74"/>
      <c r="L164" s="74"/>
      <c r="M164" s="74"/>
      <c r="N164" s="68">
        <f t="shared" si="42"/>
        <v>0</v>
      </c>
    </row>
    <row r="165" spans="1:14" ht="12.75" hidden="1">
      <c r="A165" s="87" t="s">
        <v>272</v>
      </c>
      <c r="B165" s="88" t="s">
        <v>75</v>
      </c>
      <c r="C165" s="334">
        <f t="shared" si="39"/>
        <v>0</v>
      </c>
      <c r="D165" s="74">
        <f>D166</f>
        <v>0</v>
      </c>
      <c r="E165" s="68">
        <f aca="true" t="shared" si="43" ref="E165:K165">E166</f>
        <v>0</v>
      </c>
      <c r="F165" s="68">
        <f t="shared" si="43"/>
        <v>0</v>
      </c>
      <c r="G165" s="68">
        <f t="shared" si="43"/>
        <v>0</v>
      </c>
      <c r="H165" s="68">
        <f t="shared" si="41"/>
        <v>0</v>
      </c>
      <c r="I165" s="74">
        <f t="shared" si="43"/>
        <v>0</v>
      </c>
      <c r="J165" s="74">
        <f t="shared" si="43"/>
        <v>0</v>
      </c>
      <c r="K165" s="74">
        <f t="shared" si="43"/>
        <v>0</v>
      </c>
      <c r="L165" s="74"/>
      <c r="M165" s="74"/>
      <c r="N165" s="68">
        <f t="shared" si="42"/>
        <v>0</v>
      </c>
    </row>
    <row r="166" spans="1:14" ht="13.5" hidden="1" thickBot="1">
      <c r="A166" s="84"/>
      <c r="B166" s="88" t="s">
        <v>75</v>
      </c>
      <c r="C166" s="334">
        <f t="shared" si="39"/>
        <v>0</v>
      </c>
      <c r="D166" s="210">
        <f>12-12</f>
        <v>0</v>
      </c>
      <c r="E166" s="68"/>
      <c r="F166" s="68"/>
      <c r="G166" s="68"/>
      <c r="H166" s="68">
        <f t="shared" si="41"/>
        <v>0</v>
      </c>
      <c r="I166" s="72"/>
      <c r="J166" s="114"/>
      <c r="K166" s="67"/>
      <c r="L166" s="72"/>
      <c r="M166" s="67"/>
      <c r="N166" s="68">
        <f t="shared" si="42"/>
        <v>0</v>
      </c>
    </row>
    <row r="167" spans="1:14" ht="12.75" hidden="1">
      <c r="A167" s="84" t="s">
        <v>282</v>
      </c>
      <c r="B167" s="88" t="s">
        <v>75</v>
      </c>
      <c r="C167" s="334">
        <f t="shared" si="39"/>
        <v>0</v>
      </c>
      <c r="D167" s="67">
        <f aca="true" t="shared" si="44" ref="D167:K167">D168</f>
        <v>0</v>
      </c>
      <c r="E167" s="68">
        <f t="shared" si="44"/>
        <v>0</v>
      </c>
      <c r="F167" s="68">
        <f t="shared" si="44"/>
        <v>0</v>
      </c>
      <c r="G167" s="68">
        <f t="shared" si="44"/>
        <v>0</v>
      </c>
      <c r="H167" s="68">
        <f t="shared" si="41"/>
        <v>0</v>
      </c>
      <c r="I167" s="67">
        <f t="shared" si="44"/>
        <v>0</v>
      </c>
      <c r="J167" s="67">
        <f t="shared" si="44"/>
        <v>0</v>
      </c>
      <c r="K167" s="67">
        <f t="shared" si="44"/>
        <v>0</v>
      </c>
      <c r="L167" s="67"/>
      <c r="M167" s="67"/>
      <c r="N167" s="68">
        <f t="shared" si="42"/>
        <v>0</v>
      </c>
    </row>
    <row r="168" spans="1:14" ht="12.75" hidden="1">
      <c r="A168" s="84"/>
      <c r="B168" s="88" t="s">
        <v>75</v>
      </c>
      <c r="C168" s="334">
        <f t="shared" si="39"/>
        <v>0</v>
      </c>
      <c r="D168" s="72"/>
      <c r="E168" s="68"/>
      <c r="F168" s="68"/>
      <c r="G168" s="68"/>
      <c r="H168" s="68">
        <f t="shared" si="41"/>
        <v>0</v>
      </c>
      <c r="I168" s="72"/>
      <c r="J168" s="114"/>
      <c r="K168" s="67"/>
      <c r="L168" s="72"/>
      <c r="M168" s="67"/>
      <c r="N168" s="68">
        <f t="shared" si="42"/>
        <v>0</v>
      </c>
    </row>
    <row r="169" spans="1:14" ht="12.75">
      <c r="A169" s="104"/>
      <c r="B169" s="88" t="s">
        <v>289</v>
      </c>
      <c r="C169" s="334">
        <f t="shared" si="39"/>
        <v>0</v>
      </c>
      <c r="D169" s="75"/>
      <c r="E169" s="68"/>
      <c r="F169" s="68"/>
      <c r="G169" s="68"/>
      <c r="H169" s="68">
        <f t="shared" si="41"/>
        <v>0</v>
      </c>
      <c r="I169" s="75"/>
      <c r="J169" s="115"/>
      <c r="K169" s="69"/>
      <c r="L169" s="75"/>
      <c r="M169" s="69"/>
      <c r="N169" s="68">
        <f t="shared" si="42"/>
        <v>0</v>
      </c>
    </row>
    <row r="170" spans="1:14" ht="12.75">
      <c r="A170" s="84"/>
      <c r="B170" s="88" t="s">
        <v>290</v>
      </c>
      <c r="C170" s="334">
        <f t="shared" si="39"/>
        <v>0</v>
      </c>
      <c r="D170" s="68"/>
      <c r="E170" s="68"/>
      <c r="F170" s="68"/>
      <c r="G170" s="68"/>
      <c r="H170" s="68">
        <f t="shared" si="41"/>
        <v>0</v>
      </c>
      <c r="I170" s="72"/>
      <c r="J170" s="114"/>
      <c r="K170" s="67"/>
      <c r="L170" s="72"/>
      <c r="M170" s="67"/>
      <c r="N170" s="68">
        <f t="shared" si="42"/>
        <v>0</v>
      </c>
    </row>
    <row r="171" spans="1:14" ht="134.25" customHeight="1">
      <c r="A171" s="84" t="s">
        <v>133</v>
      </c>
      <c r="B171" s="283" t="s">
        <v>365</v>
      </c>
      <c r="C171" s="333">
        <f>C172</f>
        <v>0</v>
      </c>
      <c r="D171" s="68">
        <f aca="true" t="shared" si="45" ref="D171:N171">D172</f>
        <v>0</v>
      </c>
      <c r="E171" s="69">
        <f t="shared" si="45"/>
        <v>0</v>
      </c>
      <c r="F171" s="68">
        <f t="shared" si="45"/>
        <v>0</v>
      </c>
      <c r="G171" s="68">
        <f t="shared" si="45"/>
        <v>0</v>
      </c>
      <c r="H171" s="67">
        <f t="shared" si="45"/>
        <v>0</v>
      </c>
      <c r="I171" s="67">
        <f t="shared" si="45"/>
        <v>0</v>
      </c>
      <c r="J171" s="67">
        <f t="shared" si="45"/>
        <v>0</v>
      </c>
      <c r="K171" s="67">
        <f t="shared" si="45"/>
        <v>0</v>
      </c>
      <c r="L171" s="67">
        <f t="shared" si="45"/>
        <v>0</v>
      </c>
      <c r="M171" s="67">
        <f t="shared" si="45"/>
        <v>0</v>
      </c>
      <c r="N171" s="67">
        <f t="shared" si="45"/>
        <v>0</v>
      </c>
    </row>
    <row r="172" spans="1:14" ht="13.5" thickBot="1">
      <c r="A172" s="84"/>
      <c r="B172" s="88" t="s">
        <v>75</v>
      </c>
      <c r="C172" s="338">
        <f>D172+G172</f>
        <v>0</v>
      </c>
      <c r="D172" s="110"/>
      <c r="E172" s="110"/>
      <c r="F172" s="110"/>
      <c r="G172" s="110"/>
      <c r="H172" s="68">
        <f>I172+L172</f>
        <v>0</v>
      </c>
      <c r="I172" s="72"/>
      <c r="J172" s="114"/>
      <c r="K172" s="67"/>
      <c r="L172" s="72"/>
      <c r="M172" s="67"/>
      <c r="N172" s="68">
        <f>C172+H172</f>
        <v>0</v>
      </c>
    </row>
    <row r="173" spans="1:14" ht="12.75">
      <c r="A173" s="196">
        <v>160000</v>
      </c>
      <c r="B173" s="241" t="s">
        <v>80</v>
      </c>
      <c r="C173" s="329"/>
      <c r="D173" s="144"/>
      <c r="E173" s="232"/>
      <c r="F173" s="143"/>
      <c r="G173" s="144"/>
      <c r="H173" s="145"/>
      <c r="I173" s="146"/>
      <c r="J173" s="206"/>
      <c r="K173" s="145"/>
      <c r="L173" s="146"/>
      <c r="M173" s="145"/>
      <c r="N173" s="214"/>
    </row>
    <row r="174" spans="1:14" ht="13.5" thickBot="1">
      <c r="A174" s="201"/>
      <c r="B174" s="215" t="s">
        <v>111</v>
      </c>
      <c r="C174" s="330">
        <f aca="true" t="shared" si="46" ref="C174:N174">C175+C177</f>
        <v>200</v>
      </c>
      <c r="D174" s="216">
        <f t="shared" si="46"/>
        <v>200</v>
      </c>
      <c r="E174" s="216">
        <f t="shared" si="46"/>
        <v>0</v>
      </c>
      <c r="F174" s="216">
        <f t="shared" si="46"/>
        <v>0</v>
      </c>
      <c r="G174" s="216">
        <f t="shared" si="46"/>
        <v>0</v>
      </c>
      <c r="H174" s="242">
        <f t="shared" si="46"/>
        <v>0</v>
      </c>
      <c r="I174" s="242">
        <f t="shared" si="46"/>
        <v>0</v>
      </c>
      <c r="J174" s="242">
        <f t="shared" si="46"/>
        <v>0</v>
      </c>
      <c r="K174" s="242">
        <f t="shared" si="46"/>
        <v>0</v>
      </c>
      <c r="L174" s="242">
        <f t="shared" si="46"/>
        <v>0</v>
      </c>
      <c r="M174" s="242">
        <f t="shared" si="46"/>
        <v>0</v>
      </c>
      <c r="N174" s="242">
        <f t="shared" si="46"/>
        <v>200</v>
      </c>
    </row>
    <row r="175" spans="1:140" ht="12.75">
      <c r="A175" s="104" t="s">
        <v>138</v>
      </c>
      <c r="B175" s="105" t="s">
        <v>112</v>
      </c>
      <c r="C175" s="332">
        <f aca="true" t="shared" si="47" ref="C175:N175">C176</f>
        <v>200</v>
      </c>
      <c r="D175" s="75">
        <f t="shared" si="47"/>
        <v>200</v>
      </c>
      <c r="E175" s="66">
        <f t="shared" si="47"/>
        <v>0</v>
      </c>
      <c r="F175" s="69">
        <f t="shared" si="47"/>
        <v>0</v>
      </c>
      <c r="G175" s="75">
        <f t="shared" si="47"/>
        <v>0</v>
      </c>
      <c r="H175" s="243">
        <f t="shared" si="47"/>
        <v>0</v>
      </c>
      <c r="I175" s="105">
        <f t="shared" si="47"/>
        <v>0</v>
      </c>
      <c r="J175" s="169">
        <f t="shared" si="47"/>
        <v>0</v>
      </c>
      <c r="K175" s="175">
        <f t="shared" si="47"/>
        <v>0</v>
      </c>
      <c r="L175" s="105">
        <f t="shared" si="47"/>
        <v>0</v>
      </c>
      <c r="M175" s="175"/>
      <c r="N175" s="176">
        <f t="shared" si="47"/>
        <v>200</v>
      </c>
      <c r="O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c r="BH175" s="85"/>
      <c r="BI175" s="85"/>
      <c r="BJ175" s="85"/>
      <c r="BK175" s="85"/>
      <c r="BL175" s="85"/>
      <c r="BM175" s="85"/>
      <c r="BN175" s="85"/>
      <c r="BO175" s="85"/>
      <c r="BP175" s="85"/>
      <c r="BQ175" s="85"/>
      <c r="BR175" s="85"/>
      <c r="BS175" s="85"/>
      <c r="BT175" s="85"/>
      <c r="BU175" s="85"/>
      <c r="BV175" s="85"/>
      <c r="BW175" s="85"/>
      <c r="BX175" s="85"/>
      <c r="BY175" s="85"/>
      <c r="BZ175" s="85"/>
      <c r="CA175" s="85"/>
      <c r="CB175" s="85"/>
      <c r="CC175" s="85"/>
      <c r="CD175" s="85"/>
      <c r="CE175" s="85"/>
      <c r="CF175" s="85"/>
      <c r="CG175" s="85"/>
      <c r="CH175" s="85"/>
      <c r="CI175" s="85"/>
      <c r="CJ175" s="85"/>
      <c r="CK175" s="85"/>
      <c r="CL175" s="85"/>
      <c r="CM175" s="85"/>
      <c r="CN175" s="85"/>
      <c r="CO175" s="85"/>
      <c r="CP175" s="85"/>
      <c r="CQ175" s="85"/>
      <c r="CR175" s="85"/>
      <c r="CS175" s="85"/>
      <c r="CT175" s="85"/>
      <c r="CU175" s="85"/>
      <c r="CV175" s="85"/>
      <c r="CW175" s="85"/>
      <c r="CX175" s="85"/>
      <c r="CY175" s="85"/>
      <c r="CZ175" s="85"/>
      <c r="DA175" s="85"/>
      <c r="DB175" s="85"/>
      <c r="DC175" s="85"/>
      <c r="DD175" s="85"/>
      <c r="DE175" s="85"/>
      <c r="DF175" s="85"/>
      <c r="DG175" s="85"/>
      <c r="DH175" s="85"/>
      <c r="DI175" s="85"/>
      <c r="DJ175" s="85"/>
      <c r="DK175" s="85"/>
      <c r="DL175" s="85"/>
      <c r="DM175" s="85"/>
      <c r="DN175" s="85"/>
      <c r="DO175" s="85"/>
      <c r="DP175" s="85"/>
      <c r="DQ175" s="85"/>
      <c r="DR175" s="85"/>
      <c r="DS175" s="85"/>
      <c r="DT175" s="85"/>
      <c r="DU175" s="85"/>
      <c r="DV175" s="85"/>
      <c r="DW175" s="85"/>
      <c r="DX175" s="85"/>
      <c r="DY175" s="85"/>
      <c r="DZ175" s="85"/>
      <c r="EA175" s="85"/>
      <c r="EB175" s="85"/>
      <c r="EC175" s="85"/>
      <c r="ED175" s="85"/>
      <c r="EE175" s="85"/>
      <c r="EF175" s="85"/>
      <c r="EG175" s="85"/>
      <c r="EH175" s="85"/>
      <c r="EI175" s="85"/>
      <c r="EJ175" s="85"/>
    </row>
    <row r="176" spans="1:140" ht="13.5" thickBot="1">
      <c r="A176" s="87"/>
      <c r="B176" s="88" t="s">
        <v>75</v>
      </c>
      <c r="C176" s="334">
        <f>D176+G176</f>
        <v>200</v>
      </c>
      <c r="D176" s="73">
        <v>200</v>
      </c>
      <c r="E176" s="68"/>
      <c r="F176" s="68"/>
      <c r="G176" s="73"/>
      <c r="H176" s="137">
        <f>I176+L176</f>
        <v>0</v>
      </c>
      <c r="I176" s="88"/>
      <c r="J176" s="102"/>
      <c r="K176" s="98"/>
      <c r="L176" s="88"/>
      <c r="M176" s="98"/>
      <c r="N176" s="176">
        <f>H176+C176</f>
        <v>200</v>
      </c>
      <c r="O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c r="BM176" s="85"/>
      <c r="BN176" s="85"/>
      <c r="BO176" s="85"/>
      <c r="BP176" s="85"/>
      <c r="BQ176" s="85"/>
      <c r="BR176" s="85"/>
      <c r="BS176" s="85"/>
      <c r="BT176" s="85"/>
      <c r="BU176" s="85"/>
      <c r="BV176" s="85"/>
      <c r="BW176" s="85"/>
      <c r="BX176" s="85"/>
      <c r="BY176" s="85"/>
      <c r="BZ176" s="85"/>
      <c r="CA176" s="85"/>
      <c r="CB176" s="85"/>
      <c r="CC176" s="85"/>
      <c r="CD176" s="85"/>
      <c r="CE176" s="85"/>
      <c r="CF176" s="85"/>
      <c r="CG176" s="85"/>
      <c r="CH176" s="85"/>
      <c r="CI176" s="85"/>
      <c r="CJ176" s="85"/>
      <c r="CK176" s="85"/>
      <c r="CL176" s="85"/>
      <c r="CM176" s="85"/>
      <c r="CN176" s="85"/>
      <c r="CO176" s="85"/>
      <c r="CP176" s="85"/>
      <c r="CQ176" s="85"/>
      <c r="CR176" s="85"/>
      <c r="CS176" s="85"/>
      <c r="CT176" s="85"/>
      <c r="CU176" s="85"/>
      <c r="CV176" s="85"/>
      <c r="CW176" s="85"/>
      <c r="CX176" s="85"/>
      <c r="CY176" s="85"/>
      <c r="CZ176" s="85"/>
      <c r="DA176" s="85"/>
      <c r="DB176" s="85"/>
      <c r="DC176" s="85"/>
      <c r="DD176" s="85"/>
      <c r="DE176" s="85"/>
      <c r="DF176" s="85"/>
      <c r="DG176" s="85"/>
      <c r="DH176" s="85"/>
      <c r="DI176" s="85"/>
      <c r="DJ176" s="85"/>
      <c r="DK176" s="85"/>
      <c r="DL176" s="85"/>
      <c r="DM176" s="85"/>
      <c r="DN176" s="85"/>
      <c r="DO176" s="85"/>
      <c r="DP176" s="85"/>
      <c r="DQ176" s="85"/>
      <c r="DR176" s="85"/>
      <c r="DS176" s="85"/>
      <c r="DT176" s="85"/>
      <c r="DU176" s="85"/>
      <c r="DV176" s="85"/>
      <c r="DW176" s="85"/>
      <c r="DX176" s="85"/>
      <c r="DY176" s="85"/>
      <c r="DZ176" s="85"/>
      <c r="EA176" s="85"/>
      <c r="EB176" s="85"/>
      <c r="EC176" s="85"/>
      <c r="ED176" s="85"/>
      <c r="EE176" s="85"/>
      <c r="EF176" s="85"/>
      <c r="EG176" s="85"/>
      <c r="EH176" s="85"/>
      <c r="EI176" s="85"/>
      <c r="EJ176" s="85"/>
    </row>
    <row r="177" spans="1:140" ht="12.75" hidden="1">
      <c r="A177" s="87" t="s">
        <v>181</v>
      </c>
      <c r="B177" s="88" t="s">
        <v>182</v>
      </c>
      <c r="C177" s="334">
        <f>D177+G177</f>
        <v>0</v>
      </c>
      <c r="D177" s="73">
        <f>SUM(D178)</f>
        <v>0</v>
      </c>
      <c r="E177" s="68">
        <f>SUM(E178)</f>
        <v>0</v>
      </c>
      <c r="F177" s="68">
        <f>SUM(F178)</f>
        <v>0</v>
      </c>
      <c r="G177" s="73">
        <f>SUM(G178)</f>
        <v>0</v>
      </c>
      <c r="H177" s="137">
        <f>I177+L177</f>
        <v>0</v>
      </c>
      <c r="I177" s="88">
        <f>I178</f>
        <v>0</v>
      </c>
      <c r="J177" s="102">
        <f>J178</f>
        <v>0</v>
      </c>
      <c r="K177" s="98">
        <f>K178</f>
        <v>0</v>
      </c>
      <c r="L177" s="88">
        <f>L178</f>
        <v>0</v>
      </c>
      <c r="M177" s="98">
        <f>M178</f>
        <v>0</v>
      </c>
      <c r="N177" s="176">
        <f>H177+C177</f>
        <v>0</v>
      </c>
      <c r="O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85"/>
      <c r="BZ177" s="85"/>
      <c r="CA177" s="85"/>
      <c r="CB177" s="85"/>
      <c r="CC177" s="85"/>
      <c r="CD177" s="85"/>
      <c r="CE177" s="85"/>
      <c r="CF177" s="85"/>
      <c r="CG177" s="85"/>
      <c r="CH177" s="85"/>
      <c r="CI177" s="85"/>
      <c r="CJ177" s="85"/>
      <c r="CK177" s="85"/>
      <c r="CL177" s="85"/>
      <c r="CM177" s="85"/>
      <c r="CN177" s="85"/>
      <c r="CO177" s="85"/>
      <c r="CP177" s="85"/>
      <c r="CQ177" s="85"/>
      <c r="CR177" s="85"/>
      <c r="CS177" s="85"/>
      <c r="CT177" s="85"/>
      <c r="CU177" s="85"/>
      <c r="CV177" s="85"/>
      <c r="CW177" s="85"/>
      <c r="CX177" s="85"/>
      <c r="CY177" s="85"/>
      <c r="CZ177" s="85"/>
      <c r="DA177" s="85"/>
      <c r="DB177" s="85"/>
      <c r="DC177" s="85"/>
      <c r="DD177" s="85"/>
      <c r="DE177" s="85"/>
      <c r="DF177" s="85"/>
      <c r="DG177" s="85"/>
      <c r="DH177" s="85"/>
      <c r="DI177" s="85"/>
      <c r="DJ177" s="85"/>
      <c r="DK177" s="85"/>
      <c r="DL177" s="85"/>
      <c r="DM177" s="85"/>
      <c r="DN177" s="85"/>
      <c r="DO177" s="85"/>
      <c r="DP177" s="85"/>
      <c r="DQ177" s="85"/>
      <c r="DR177" s="85"/>
      <c r="DS177" s="85"/>
      <c r="DT177" s="85"/>
      <c r="DU177" s="85"/>
      <c r="DV177" s="85"/>
      <c r="DW177" s="85"/>
      <c r="DX177" s="85"/>
      <c r="DY177" s="85"/>
      <c r="DZ177" s="85"/>
      <c r="EA177" s="85"/>
      <c r="EB177" s="85"/>
      <c r="EC177" s="85"/>
      <c r="ED177" s="85"/>
      <c r="EE177" s="85"/>
      <c r="EF177" s="85"/>
      <c r="EG177" s="85"/>
      <c r="EH177" s="85"/>
      <c r="EI177" s="85"/>
      <c r="EJ177" s="85"/>
    </row>
    <row r="178" spans="1:140" ht="13.5" hidden="1" thickBot="1">
      <c r="A178" s="84"/>
      <c r="B178" s="88" t="s">
        <v>75</v>
      </c>
      <c r="C178" s="334">
        <f>D178+G178</f>
        <v>0</v>
      </c>
      <c r="D178" s="72"/>
      <c r="E178" s="80"/>
      <c r="F178" s="67"/>
      <c r="G178" s="72"/>
      <c r="H178" s="137">
        <f>I178+L178</f>
        <v>0</v>
      </c>
      <c r="I178" s="85"/>
      <c r="J178" s="119"/>
      <c r="K178" s="136"/>
      <c r="L178" s="85"/>
      <c r="M178" s="136"/>
      <c r="N178" s="176">
        <f>H178+C178</f>
        <v>0</v>
      </c>
      <c r="O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85"/>
      <c r="BK178" s="85"/>
      <c r="BL178" s="85"/>
      <c r="BM178" s="85"/>
      <c r="BN178" s="85"/>
      <c r="BO178" s="85"/>
      <c r="BP178" s="85"/>
      <c r="BQ178" s="85"/>
      <c r="BR178" s="85"/>
      <c r="BS178" s="85"/>
      <c r="BT178" s="85"/>
      <c r="BU178" s="85"/>
      <c r="BV178" s="85"/>
      <c r="BW178" s="85"/>
      <c r="BX178" s="85"/>
      <c r="BY178" s="85"/>
      <c r="BZ178" s="85"/>
      <c r="CA178" s="85"/>
      <c r="CB178" s="85"/>
      <c r="CC178" s="85"/>
      <c r="CD178" s="85"/>
      <c r="CE178" s="85"/>
      <c r="CF178" s="85"/>
      <c r="CG178" s="85"/>
      <c r="CH178" s="85"/>
      <c r="CI178" s="85"/>
      <c r="CJ178" s="85"/>
      <c r="CK178" s="85"/>
      <c r="CL178" s="85"/>
      <c r="CM178" s="85"/>
      <c r="CN178" s="85"/>
      <c r="CO178" s="85"/>
      <c r="CP178" s="85"/>
      <c r="CQ178" s="85"/>
      <c r="CR178" s="85"/>
      <c r="CS178" s="85"/>
      <c r="CT178" s="85"/>
      <c r="CU178" s="85"/>
      <c r="CV178" s="85"/>
      <c r="CW178" s="85"/>
      <c r="CX178" s="85"/>
      <c r="CY178" s="85"/>
      <c r="CZ178" s="85"/>
      <c r="DA178" s="85"/>
      <c r="DB178" s="85"/>
      <c r="DC178" s="85"/>
      <c r="DD178" s="85"/>
      <c r="DE178" s="85"/>
      <c r="DF178" s="85"/>
      <c r="DG178" s="85"/>
      <c r="DH178" s="85"/>
      <c r="DI178" s="85"/>
      <c r="DJ178" s="85"/>
      <c r="DK178" s="85"/>
      <c r="DL178" s="85"/>
      <c r="DM178" s="85"/>
      <c r="DN178" s="85"/>
      <c r="DO178" s="85"/>
      <c r="DP178" s="85"/>
      <c r="DQ178" s="85"/>
      <c r="DR178" s="85"/>
      <c r="DS178" s="85"/>
      <c r="DT178" s="85"/>
      <c r="DU178" s="85"/>
      <c r="DV178" s="85"/>
      <c r="DW178" s="85"/>
      <c r="DX178" s="85"/>
      <c r="DY178" s="85"/>
      <c r="DZ178" s="85"/>
      <c r="EA178" s="85"/>
      <c r="EB178" s="85"/>
      <c r="EC178" s="85"/>
      <c r="ED178" s="85"/>
      <c r="EE178" s="85"/>
      <c r="EF178" s="85"/>
      <c r="EG178" s="85"/>
      <c r="EH178" s="85"/>
      <c r="EI178" s="85"/>
      <c r="EJ178" s="85"/>
    </row>
    <row r="179" spans="1:14" ht="19.5" customHeight="1" thickBot="1">
      <c r="A179" s="113">
        <v>170000</v>
      </c>
      <c r="B179" s="122" t="s">
        <v>113</v>
      </c>
      <c r="C179" s="342">
        <f aca="true" t="shared" si="48" ref="C179:N179">C180+C185+C182</f>
        <v>1882.5</v>
      </c>
      <c r="D179" s="70">
        <f t="shared" si="48"/>
        <v>1882.5</v>
      </c>
      <c r="E179" s="70">
        <f t="shared" si="48"/>
        <v>0</v>
      </c>
      <c r="F179" s="70">
        <f t="shared" si="48"/>
        <v>0</v>
      </c>
      <c r="G179" s="70">
        <f t="shared" si="48"/>
        <v>0</v>
      </c>
      <c r="H179" s="95">
        <f t="shared" si="48"/>
        <v>1200</v>
      </c>
      <c r="I179" s="95">
        <f t="shared" si="48"/>
        <v>450</v>
      </c>
      <c r="J179" s="95">
        <f t="shared" si="48"/>
        <v>0</v>
      </c>
      <c r="K179" s="95">
        <f t="shared" si="48"/>
        <v>0</v>
      </c>
      <c r="L179" s="95">
        <f t="shared" si="48"/>
        <v>750</v>
      </c>
      <c r="M179" s="95">
        <f t="shared" si="48"/>
        <v>0</v>
      </c>
      <c r="N179" s="95">
        <f t="shared" si="48"/>
        <v>3082.5</v>
      </c>
    </row>
    <row r="180" spans="1:14" ht="12.75">
      <c r="A180" s="104" t="s">
        <v>48</v>
      </c>
      <c r="B180" s="105" t="s">
        <v>270</v>
      </c>
      <c r="C180" s="332">
        <f>D180+G180</f>
        <v>1711.5</v>
      </c>
      <c r="D180" s="66">
        <f>D181</f>
        <v>1711.5</v>
      </c>
      <c r="E180" s="71">
        <f>E181</f>
        <v>0</v>
      </c>
      <c r="F180" s="66">
        <f>F181</f>
        <v>0</v>
      </c>
      <c r="G180" s="123">
        <f>G181</f>
        <v>0</v>
      </c>
      <c r="H180" s="175">
        <f>I180+L180</f>
        <v>0</v>
      </c>
      <c r="I180" s="118">
        <f>I181</f>
        <v>0</v>
      </c>
      <c r="J180" s="96">
        <f>J181</f>
        <v>0</v>
      </c>
      <c r="K180" s="96">
        <f>K181</f>
        <v>0</v>
      </c>
      <c r="L180" s="86">
        <f>L181</f>
        <v>0</v>
      </c>
      <c r="M180" s="96">
        <f>M181</f>
        <v>0</v>
      </c>
      <c r="N180" s="176">
        <f>L180+C180</f>
        <v>1711.5</v>
      </c>
    </row>
    <row r="181" spans="1:14" ht="13.5" thickBot="1">
      <c r="A181" s="89"/>
      <c r="B181" s="90" t="s">
        <v>271</v>
      </c>
      <c r="C181" s="339">
        <f>D181+G181</f>
        <v>1711.5</v>
      </c>
      <c r="D181" s="74">
        <v>1711.5</v>
      </c>
      <c r="E181" s="91"/>
      <c r="F181" s="74"/>
      <c r="G181" s="91"/>
      <c r="H181" s="101">
        <f>I181+L181</f>
        <v>0</v>
      </c>
      <c r="I181" s="90"/>
      <c r="J181" s="101"/>
      <c r="K181" s="101"/>
      <c r="L181" s="90"/>
      <c r="M181" s="101"/>
      <c r="N181" s="178">
        <f>H181+C181</f>
        <v>1711.5</v>
      </c>
    </row>
    <row r="182" spans="1:14" ht="39" thickBot="1">
      <c r="A182" s="124" t="s">
        <v>277</v>
      </c>
      <c r="B182" s="125" t="s">
        <v>278</v>
      </c>
      <c r="C182" s="348">
        <f>D182+G182</f>
        <v>171</v>
      </c>
      <c r="D182" s="127">
        <v>171</v>
      </c>
      <c r="E182" s="127"/>
      <c r="F182" s="127"/>
      <c r="G182" s="127"/>
      <c r="H182" s="140">
        <f>I182+L182</f>
        <v>0</v>
      </c>
      <c r="I182" s="182"/>
      <c r="J182" s="182"/>
      <c r="K182" s="182"/>
      <c r="L182" s="182"/>
      <c r="M182" s="182"/>
      <c r="N182" s="183">
        <f>H182+C182</f>
        <v>171</v>
      </c>
    </row>
    <row r="183" spans="1:14" ht="12.75">
      <c r="A183" s="84" t="s">
        <v>95</v>
      </c>
      <c r="B183" s="85" t="s">
        <v>114</v>
      </c>
      <c r="C183" s="333"/>
      <c r="D183" s="114"/>
      <c r="E183" s="67"/>
      <c r="F183" s="67"/>
      <c r="G183" s="67"/>
      <c r="H183" s="85"/>
      <c r="I183" s="136"/>
      <c r="J183" s="147"/>
      <c r="K183" s="136"/>
      <c r="L183" s="85"/>
      <c r="M183" s="136"/>
      <c r="N183" s="147"/>
    </row>
    <row r="184" spans="1:14" ht="12.75">
      <c r="A184" s="84"/>
      <c r="B184" s="85" t="s">
        <v>115</v>
      </c>
      <c r="C184" s="333"/>
      <c r="D184" s="114"/>
      <c r="E184" s="67"/>
      <c r="F184" s="67"/>
      <c r="G184" s="67"/>
      <c r="H184" s="85"/>
      <c r="I184" s="136"/>
      <c r="J184" s="147"/>
      <c r="K184" s="136"/>
      <c r="L184" s="85"/>
      <c r="M184" s="136"/>
      <c r="N184" s="147"/>
    </row>
    <row r="185" spans="1:14" ht="12.75">
      <c r="A185" s="104"/>
      <c r="B185" s="85" t="s">
        <v>96</v>
      </c>
      <c r="C185" s="332">
        <f aca="true" t="shared" si="49" ref="C185:N185">C186</f>
        <v>0</v>
      </c>
      <c r="D185" s="115">
        <f t="shared" si="49"/>
        <v>0</v>
      </c>
      <c r="E185" s="69">
        <f t="shared" si="49"/>
        <v>0</v>
      </c>
      <c r="F185" s="69">
        <f t="shared" si="49"/>
        <v>0</v>
      </c>
      <c r="G185" s="69">
        <f t="shared" si="49"/>
        <v>0</v>
      </c>
      <c r="H185" s="105">
        <f t="shared" si="49"/>
        <v>1200</v>
      </c>
      <c r="I185" s="175">
        <f t="shared" si="49"/>
        <v>450</v>
      </c>
      <c r="J185" s="176">
        <f t="shared" si="49"/>
        <v>0</v>
      </c>
      <c r="K185" s="175">
        <f t="shared" si="49"/>
        <v>0</v>
      </c>
      <c r="L185" s="175">
        <f t="shared" si="49"/>
        <v>750</v>
      </c>
      <c r="M185" s="175">
        <f t="shared" si="49"/>
        <v>0</v>
      </c>
      <c r="N185" s="175">
        <f t="shared" si="49"/>
        <v>1200</v>
      </c>
    </row>
    <row r="186" spans="1:14" ht="13.5" thickBot="1">
      <c r="A186" s="84"/>
      <c r="B186" s="90" t="s">
        <v>75</v>
      </c>
      <c r="C186" s="333">
        <f>D186+G186</f>
        <v>0</v>
      </c>
      <c r="D186" s="114"/>
      <c r="E186" s="67"/>
      <c r="F186" s="67"/>
      <c r="G186" s="67"/>
      <c r="H186" s="184">
        <f>I186+L186</f>
        <v>1200</v>
      </c>
      <c r="I186" s="136">
        <v>450</v>
      </c>
      <c r="J186" s="147"/>
      <c r="K186" s="136"/>
      <c r="L186" s="85">
        <v>750</v>
      </c>
      <c r="M186" s="136"/>
      <c r="N186" s="147">
        <f>H186+C186</f>
        <v>1200</v>
      </c>
    </row>
    <row r="187" spans="1:14" ht="26.25" thickBot="1">
      <c r="A187" s="244" t="s">
        <v>197</v>
      </c>
      <c r="B187" s="245" t="s">
        <v>199</v>
      </c>
      <c r="C187" s="342">
        <f>C188</f>
        <v>10</v>
      </c>
      <c r="D187" s="70">
        <f aca="true" t="shared" si="50" ref="D187:N187">D188</f>
        <v>10</v>
      </c>
      <c r="E187" s="70">
        <f t="shared" si="50"/>
        <v>0</v>
      </c>
      <c r="F187" s="70">
        <f t="shared" si="50"/>
        <v>0</v>
      </c>
      <c r="G187" s="70">
        <f t="shared" si="50"/>
        <v>0</v>
      </c>
      <c r="H187" s="95">
        <f t="shared" si="50"/>
        <v>0</v>
      </c>
      <c r="I187" s="95">
        <f t="shared" si="50"/>
        <v>0</v>
      </c>
      <c r="J187" s="95">
        <f t="shared" si="50"/>
        <v>0</v>
      </c>
      <c r="K187" s="95">
        <f t="shared" si="50"/>
        <v>0</v>
      </c>
      <c r="L187" s="95">
        <f t="shared" si="50"/>
        <v>0</v>
      </c>
      <c r="M187" s="95">
        <f t="shared" si="50"/>
        <v>0</v>
      </c>
      <c r="N187" s="240">
        <f t="shared" si="50"/>
        <v>10</v>
      </c>
    </row>
    <row r="188" spans="1:14" ht="12.75">
      <c r="A188" s="104" t="s">
        <v>183</v>
      </c>
      <c r="B188" s="105" t="s">
        <v>184</v>
      </c>
      <c r="C188" s="332">
        <f>D188+G188</f>
        <v>10</v>
      </c>
      <c r="D188" s="75">
        <f>SUM(D189)</f>
        <v>10</v>
      </c>
      <c r="E188" s="69">
        <f>SUM(E189)</f>
        <v>0</v>
      </c>
      <c r="F188" s="69">
        <f>F189</f>
        <v>0</v>
      </c>
      <c r="G188" s="69">
        <f>G189</f>
        <v>0</v>
      </c>
      <c r="H188" s="185">
        <f>I188+L188</f>
        <v>0</v>
      </c>
      <c r="I188" s="175">
        <f>I189</f>
        <v>0</v>
      </c>
      <c r="J188" s="105">
        <f>J189</f>
        <v>0</v>
      </c>
      <c r="K188" s="175">
        <f>K189</f>
        <v>0</v>
      </c>
      <c r="L188" s="105">
        <f>L189</f>
        <v>0</v>
      </c>
      <c r="M188" s="175">
        <f>M189</f>
        <v>0</v>
      </c>
      <c r="N188" s="175">
        <f>H188+C188</f>
        <v>10</v>
      </c>
    </row>
    <row r="189" spans="1:14" ht="13.5" thickBot="1">
      <c r="A189" s="84"/>
      <c r="B189" s="90" t="s">
        <v>75</v>
      </c>
      <c r="C189" s="333">
        <f>D189+G189</f>
        <v>10</v>
      </c>
      <c r="D189" s="72">
        <v>10</v>
      </c>
      <c r="E189" s="67"/>
      <c r="F189" s="67"/>
      <c r="G189" s="67"/>
      <c r="H189" s="184">
        <f>I189+L189</f>
        <v>0</v>
      </c>
      <c r="I189" s="136"/>
      <c r="J189" s="85"/>
      <c r="K189" s="136"/>
      <c r="L189" s="85"/>
      <c r="M189" s="136"/>
      <c r="N189" s="147">
        <f>H189+C189</f>
        <v>10</v>
      </c>
    </row>
    <row r="190" spans="1:14" ht="26.25" thickBot="1">
      <c r="A190" s="244" t="s">
        <v>198</v>
      </c>
      <c r="B190" s="245" t="s">
        <v>186</v>
      </c>
      <c r="C190" s="342">
        <f>C191</f>
        <v>0</v>
      </c>
      <c r="D190" s="70">
        <f aca="true" t="shared" si="51" ref="D190:M190">D191</f>
        <v>0</v>
      </c>
      <c r="E190" s="70">
        <f t="shared" si="51"/>
        <v>0</v>
      </c>
      <c r="F190" s="70">
        <f t="shared" si="51"/>
        <v>0</v>
      </c>
      <c r="G190" s="70">
        <f t="shared" si="51"/>
        <v>0</v>
      </c>
      <c r="H190" s="95">
        <f t="shared" si="51"/>
        <v>0</v>
      </c>
      <c r="I190" s="95">
        <f t="shared" si="51"/>
        <v>0</v>
      </c>
      <c r="J190" s="95">
        <f t="shared" si="51"/>
        <v>0</v>
      </c>
      <c r="K190" s="95">
        <f t="shared" si="51"/>
        <v>0</v>
      </c>
      <c r="L190" s="95">
        <f t="shared" si="51"/>
        <v>0</v>
      </c>
      <c r="M190" s="95">
        <f t="shared" si="51"/>
        <v>0</v>
      </c>
      <c r="N190" s="95">
        <f>N191</f>
        <v>0</v>
      </c>
    </row>
    <row r="191" spans="1:14" ht="12.75">
      <c r="A191" s="104" t="s">
        <v>185</v>
      </c>
      <c r="B191" s="105" t="s">
        <v>186</v>
      </c>
      <c r="C191" s="332">
        <f>D191+G191</f>
        <v>0</v>
      </c>
      <c r="D191" s="75">
        <f>D192</f>
        <v>0</v>
      </c>
      <c r="E191" s="69">
        <f>E192</f>
        <v>0</v>
      </c>
      <c r="F191" s="75">
        <f>F192</f>
        <v>0</v>
      </c>
      <c r="G191" s="69">
        <f>G192</f>
        <v>0</v>
      </c>
      <c r="H191" s="185">
        <f>I191+L191</f>
        <v>0</v>
      </c>
      <c r="I191" s="175">
        <f>I192</f>
        <v>0</v>
      </c>
      <c r="J191" s="105">
        <f>J192</f>
        <v>0</v>
      </c>
      <c r="K191" s="175">
        <f>K192</f>
        <v>0</v>
      </c>
      <c r="L191" s="105">
        <f>L192</f>
        <v>0</v>
      </c>
      <c r="M191" s="175">
        <f>M192</f>
        <v>0</v>
      </c>
      <c r="N191" s="175">
        <f>H191+C191</f>
        <v>0</v>
      </c>
    </row>
    <row r="192" spans="1:14" ht="13.5" thickBot="1">
      <c r="A192" s="84"/>
      <c r="B192" s="90" t="s">
        <v>75</v>
      </c>
      <c r="C192" s="333">
        <f>D192+G192</f>
        <v>0</v>
      </c>
      <c r="D192" s="72"/>
      <c r="E192" s="67"/>
      <c r="F192" s="72"/>
      <c r="G192" s="67"/>
      <c r="H192" s="184">
        <f>I192+L192</f>
        <v>0</v>
      </c>
      <c r="I192" s="136"/>
      <c r="J192" s="85"/>
      <c r="K192" s="136"/>
      <c r="L192" s="85"/>
      <c r="M192" s="136"/>
      <c r="N192" s="147">
        <f>H192+C192</f>
        <v>0</v>
      </c>
    </row>
    <row r="193" spans="1:14" ht="12.75">
      <c r="A193" s="196" t="s">
        <v>159</v>
      </c>
      <c r="B193" s="241" t="s">
        <v>160</v>
      </c>
      <c r="C193" s="329"/>
      <c r="D193" s="144"/>
      <c r="E193" s="143"/>
      <c r="F193" s="144"/>
      <c r="G193" s="143"/>
      <c r="H193" s="246"/>
      <c r="I193" s="145"/>
      <c r="J193" s="146"/>
      <c r="K193" s="145"/>
      <c r="L193" s="146"/>
      <c r="M193" s="145"/>
      <c r="N193" s="214"/>
    </row>
    <row r="194" spans="1:14" ht="13.5" thickBot="1">
      <c r="A194" s="201"/>
      <c r="B194" s="215" t="s">
        <v>161</v>
      </c>
      <c r="C194" s="349">
        <f>C196</f>
        <v>60</v>
      </c>
      <c r="D194" s="80">
        <f aca="true" t="shared" si="52" ref="D194:N194">D196</f>
        <v>60</v>
      </c>
      <c r="E194" s="80">
        <f t="shared" si="52"/>
        <v>0</v>
      </c>
      <c r="F194" s="80">
        <f t="shared" si="52"/>
        <v>0</v>
      </c>
      <c r="G194" s="80">
        <f t="shared" si="52"/>
        <v>0</v>
      </c>
      <c r="H194" s="180">
        <f t="shared" si="52"/>
        <v>0</v>
      </c>
      <c r="I194" s="180">
        <f t="shared" si="52"/>
        <v>0</v>
      </c>
      <c r="J194" s="180">
        <f t="shared" si="52"/>
        <v>0</v>
      </c>
      <c r="K194" s="180">
        <f t="shared" si="52"/>
        <v>0</v>
      </c>
      <c r="L194" s="180">
        <f t="shared" si="52"/>
        <v>0</v>
      </c>
      <c r="M194" s="180">
        <f t="shared" si="52"/>
        <v>0</v>
      </c>
      <c r="N194" s="180">
        <f t="shared" si="52"/>
        <v>60</v>
      </c>
    </row>
    <row r="195" spans="1:14" ht="12.75">
      <c r="A195" s="84" t="s">
        <v>162</v>
      </c>
      <c r="B195" s="85" t="s">
        <v>163</v>
      </c>
      <c r="C195" s="333"/>
      <c r="D195" s="72"/>
      <c r="E195" s="67"/>
      <c r="F195" s="72"/>
      <c r="G195" s="67"/>
      <c r="H195" s="162"/>
      <c r="I195" s="136"/>
      <c r="J195" s="85"/>
      <c r="K195" s="136"/>
      <c r="L195" s="85"/>
      <c r="M195" s="136"/>
      <c r="N195" s="147"/>
    </row>
    <row r="196" spans="1:14" ht="12.75">
      <c r="A196" s="87"/>
      <c r="B196" s="88" t="s">
        <v>164</v>
      </c>
      <c r="C196" s="334">
        <f>C197</f>
        <v>60</v>
      </c>
      <c r="D196" s="68">
        <f aca="true" t="shared" si="53" ref="D196:N196">D197</f>
        <v>60</v>
      </c>
      <c r="E196" s="68">
        <f t="shared" si="53"/>
        <v>0</v>
      </c>
      <c r="F196" s="68">
        <f t="shared" si="53"/>
        <v>0</v>
      </c>
      <c r="G196" s="68">
        <f t="shared" si="53"/>
        <v>0</v>
      </c>
      <c r="H196" s="98">
        <f t="shared" si="53"/>
        <v>0</v>
      </c>
      <c r="I196" s="98">
        <f t="shared" si="53"/>
        <v>0</v>
      </c>
      <c r="J196" s="98">
        <f t="shared" si="53"/>
        <v>0</v>
      </c>
      <c r="K196" s="98">
        <f t="shared" si="53"/>
        <v>0</v>
      </c>
      <c r="L196" s="98">
        <f t="shared" si="53"/>
        <v>0</v>
      </c>
      <c r="M196" s="98">
        <f t="shared" si="53"/>
        <v>0</v>
      </c>
      <c r="N196" s="98">
        <f t="shared" si="53"/>
        <v>60</v>
      </c>
    </row>
    <row r="197" spans="1:14" ht="13.5" thickBot="1">
      <c r="A197" s="84"/>
      <c r="B197" s="85" t="s">
        <v>75</v>
      </c>
      <c r="C197" s="333">
        <f>D197+G197</f>
        <v>60</v>
      </c>
      <c r="D197" s="72">
        <v>60</v>
      </c>
      <c r="E197" s="67"/>
      <c r="F197" s="72"/>
      <c r="G197" s="67"/>
      <c r="H197" s="247">
        <f>I197+L197</f>
        <v>0</v>
      </c>
      <c r="I197" s="136"/>
      <c r="J197" s="85"/>
      <c r="K197" s="136"/>
      <c r="L197" s="85"/>
      <c r="M197" s="136"/>
      <c r="N197" s="147">
        <f>H197+C197</f>
        <v>60</v>
      </c>
    </row>
    <row r="198" spans="1:14" s="174" customFormat="1" ht="13.5" hidden="1" thickBot="1">
      <c r="A198" s="113" t="s">
        <v>140</v>
      </c>
      <c r="B198" s="122" t="s">
        <v>141</v>
      </c>
      <c r="C198" s="342">
        <f>C199</f>
        <v>0</v>
      </c>
      <c r="D198" s="155">
        <f aca="true" t="shared" si="54" ref="D198:N199">D199</f>
        <v>0</v>
      </c>
      <c r="E198" s="70">
        <f t="shared" si="54"/>
        <v>0</v>
      </c>
      <c r="F198" s="155">
        <f t="shared" si="54"/>
        <v>0</v>
      </c>
      <c r="G198" s="70">
        <f t="shared" si="54"/>
        <v>0</v>
      </c>
      <c r="H198" s="122">
        <f t="shared" si="54"/>
        <v>0</v>
      </c>
      <c r="I198" s="95">
        <f t="shared" si="54"/>
        <v>0</v>
      </c>
      <c r="J198" s="122">
        <f t="shared" si="54"/>
        <v>0</v>
      </c>
      <c r="K198" s="95">
        <f t="shared" si="54"/>
        <v>0</v>
      </c>
      <c r="L198" s="122">
        <f t="shared" si="54"/>
        <v>0</v>
      </c>
      <c r="M198" s="95">
        <f t="shared" si="54"/>
        <v>0</v>
      </c>
      <c r="N198" s="95">
        <f t="shared" si="54"/>
        <v>0</v>
      </c>
    </row>
    <row r="199" spans="1:14" ht="12.75" hidden="1">
      <c r="A199" s="104" t="s">
        <v>142</v>
      </c>
      <c r="B199" s="105" t="s">
        <v>143</v>
      </c>
      <c r="C199" s="332">
        <f>C200</f>
        <v>0</v>
      </c>
      <c r="D199" s="75">
        <f t="shared" si="54"/>
        <v>0</v>
      </c>
      <c r="E199" s="69">
        <f t="shared" si="54"/>
        <v>0</v>
      </c>
      <c r="F199" s="75">
        <f t="shared" si="54"/>
        <v>0</v>
      </c>
      <c r="G199" s="69">
        <f t="shared" si="54"/>
        <v>0</v>
      </c>
      <c r="H199" s="105">
        <f t="shared" si="54"/>
        <v>0</v>
      </c>
      <c r="I199" s="175">
        <f t="shared" si="54"/>
        <v>0</v>
      </c>
      <c r="J199" s="105">
        <f t="shared" si="54"/>
        <v>0</v>
      </c>
      <c r="K199" s="175">
        <f t="shared" si="54"/>
        <v>0</v>
      </c>
      <c r="L199" s="105">
        <f t="shared" si="54"/>
        <v>0</v>
      </c>
      <c r="M199" s="175">
        <f t="shared" si="54"/>
        <v>0</v>
      </c>
      <c r="N199" s="175">
        <f t="shared" si="54"/>
        <v>0</v>
      </c>
    </row>
    <row r="200" spans="1:14" ht="13.5" hidden="1" thickBot="1">
      <c r="A200" s="108"/>
      <c r="B200" s="85" t="s">
        <v>97</v>
      </c>
      <c r="C200" s="349">
        <f>D200+L200</f>
        <v>0</v>
      </c>
      <c r="D200" s="81">
        <f>21.4-18.8-2.6</f>
        <v>0</v>
      </c>
      <c r="E200" s="80"/>
      <c r="F200" s="81"/>
      <c r="G200" s="80"/>
      <c r="H200" s="109">
        <f>I200+Q200</f>
        <v>0</v>
      </c>
      <c r="I200" s="180"/>
      <c r="J200" s="109"/>
      <c r="K200" s="180"/>
      <c r="L200" s="109"/>
      <c r="M200" s="180"/>
      <c r="N200" s="180">
        <f>C200+H200</f>
        <v>0</v>
      </c>
    </row>
    <row r="201" spans="1:14" ht="19.5" customHeight="1" thickBot="1">
      <c r="A201" s="113">
        <v>240000</v>
      </c>
      <c r="B201" s="122" t="s">
        <v>116</v>
      </c>
      <c r="C201" s="342">
        <f>C203+C204</f>
        <v>0</v>
      </c>
      <c r="D201" s="342">
        <f aca="true" t="shared" si="55" ref="D201:N201">D203+D204</f>
        <v>0</v>
      </c>
      <c r="E201" s="342">
        <f t="shared" si="55"/>
        <v>0</v>
      </c>
      <c r="F201" s="342">
        <f t="shared" si="55"/>
        <v>0</v>
      </c>
      <c r="G201" s="342">
        <f t="shared" si="55"/>
        <v>0</v>
      </c>
      <c r="H201" s="342">
        <f t="shared" si="55"/>
        <v>4311</v>
      </c>
      <c r="I201" s="342">
        <f t="shared" si="55"/>
        <v>11</v>
      </c>
      <c r="J201" s="342">
        <f t="shared" si="55"/>
        <v>0</v>
      </c>
      <c r="K201" s="342">
        <f t="shared" si="55"/>
        <v>0</v>
      </c>
      <c r="L201" s="342">
        <f t="shared" si="55"/>
        <v>4300</v>
      </c>
      <c r="M201" s="342">
        <f t="shared" si="55"/>
        <v>0</v>
      </c>
      <c r="N201" s="342">
        <f t="shared" si="55"/>
        <v>4311</v>
      </c>
    </row>
    <row r="202" spans="1:14" ht="12.75">
      <c r="A202" s="84" t="s">
        <v>187</v>
      </c>
      <c r="B202" s="85" t="s">
        <v>188</v>
      </c>
      <c r="C202" s="329"/>
      <c r="D202" s="143"/>
      <c r="E202" s="72"/>
      <c r="F202" s="67"/>
      <c r="G202" s="248"/>
      <c r="H202" s="145"/>
      <c r="I202" s="145"/>
      <c r="J202" s="85"/>
      <c r="K202" s="136"/>
      <c r="L202" s="146"/>
      <c r="M202" s="145"/>
      <c r="N202" s="214"/>
    </row>
    <row r="203" spans="1:14" ht="12.75">
      <c r="A203" s="84"/>
      <c r="B203" s="85" t="s">
        <v>189</v>
      </c>
      <c r="C203" s="333">
        <f>D203+G203</f>
        <v>0</v>
      </c>
      <c r="D203" s="67"/>
      <c r="E203" s="72"/>
      <c r="F203" s="67"/>
      <c r="G203" s="204"/>
      <c r="H203" s="136">
        <f>I203+L203</f>
        <v>11</v>
      </c>
      <c r="I203" s="136">
        <v>11</v>
      </c>
      <c r="J203" s="85"/>
      <c r="K203" s="136"/>
      <c r="L203" s="85"/>
      <c r="M203" s="136"/>
      <c r="N203" s="147">
        <f>H203</f>
        <v>11</v>
      </c>
    </row>
    <row r="204" spans="1:14" ht="38.25">
      <c r="A204" s="87" t="s">
        <v>52</v>
      </c>
      <c r="B204" s="192" t="s">
        <v>53</v>
      </c>
      <c r="C204" s="334">
        <f>C205+C206</f>
        <v>0</v>
      </c>
      <c r="D204" s="334">
        <f aca="true" t="shared" si="56" ref="D204:N204">D205+D206</f>
        <v>0</v>
      </c>
      <c r="E204" s="334">
        <f t="shared" si="56"/>
        <v>0</v>
      </c>
      <c r="F204" s="334">
        <f t="shared" si="56"/>
        <v>0</v>
      </c>
      <c r="G204" s="334">
        <f t="shared" si="56"/>
        <v>0</v>
      </c>
      <c r="H204" s="334">
        <f t="shared" si="56"/>
        <v>4300</v>
      </c>
      <c r="I204" s="334">
        <f t="shared" si="56"/>
        <v>0</v>
      </c>
      <c r="J204" s="334">
        <f t="shared" si="56"/>
        <v>0</v>
      </c>
      <c r="K204" s="334">
        <f t="shared" si="56"/>
        <v>0</v>
      </c>
      <c r="L204" s="334">
        <f t="shared" si="56"/>
        <v>4300</v>
      </c>
      <c r="M204" s="334">
        <f t="shared" si="56"/>
        <v>0</v>
      </c>
      <c r="N204" s="334">
        <f t="shared" si="56"/>
        <v>4300</v>
      </c>
    </row>
    <row r="205" spans="1:14" ht="12.75">
      <c r="A205" s="84"/>
      <c r="B205" s="416" t="s">
        <v>168</v>
      </c>
      <c r="C205" s="340"/>
      <c r="D205" s="67"/>
      <c r="E205" s="72"/>
      <c r="F205" s="67"/>
      <c r="G205" s="204"/>
      <c r="H205" s="136">
        <f>I205+L205</f>
        <v>4101.3</v>
      </c>
      <c r="I205" s="136"/>
      <c r="J205" s="85"/>
      <c r="K205" s="136"/>
      <c r="L205" s="85">
        <v>4101.3</v>
      </c>
      <c r="M205" s="136"/>
      <c r="N205" s="147">
        <f>H205</f>
        <v>4101.3</v>
      </c>
    </row>
    <row r="206" spans="1:14" ht="12.75">
      <c r="A206" s="84"/>
      <c r="B206" s="416" t="s">
        <v>169</v>
      </c>
      <c r="C206" s="340"/>
      <c r="D206" s="67"/>
      <c r="E206" s="72"/>
      <c r="F206" s="67"/>
      <c r="G206" s="204"/>
      <c r="H206" s="136">
        <f>I206+L206</f>
        <v>198.7</v>
      </c>
      <c r="I206" s="136"/>
      <c r="J206" s="85"/>
      <c r="K206" s="136"/>
      <c r="L206" s="85">
        <v>198.7</v>
      </c>
      <c r="M206" s="136"/>
      <c r="N206" s="147">
        <f>H206</f>
        <v>198.7</v>
      </c>
    </row>
    <row r="207" spans="1:14" ht="12.75">
      <c r="A207" s="361">
        <v>250000</v>
      </c>
      <c r="B207" s="189" t="s">
        <v>192</v>
      </c>
      <c r="C207" s="340"/>
      <c r="D207" s="67"/>
      <c r="E207" s="72"/>
      <c r="F207" s="67"/>
      <c r="G207" s="204"/>
      <c r="H207" s="119"/>
      <c r="I207" s="136"/>
      <c r="J207" s="85"/>
      <c r="K207" s="136"/>
      <c r="L207" s="85"/>
      <c r="M207" s="136"/>
      <c r="N207" s="147"/>
    </row>
    <row r="208" spans="1:14" ht="13.5" thickBot="1">
      <c r="A208" s="201"/>
      <c r="B208" s="215" t="s">
        <v>193</v>
      </c>
      <c r="C208" s="330">
        <f>C209+C213+C218+C210+C212</f>
        <v>650.3</v>
      </c>
      <c r="D208" s="330">
        <f aca="true" t="shared" si="57" ref="D208:N208">D209+D213+D218+D210+D212</f>
        <v>650.3</v>
      </c>
      <c r="E208" s="330">
        <f t="shared" si="57"/>
        <v>0</v>
      </c>
      <c r="F208" s="330">
        <f t="shared" si="57"/>
        <v>0</v>
      </c>
      <c r="G208" s="330">
        <f t="shared" si="57"/>
        <v>0</v>
      </c>
      <c r="H208" s="330">
        <f t="shared" si="57"/>
        <v>0</v>
      </c>
      <c r="I208" s="330">
        <f t="shared" si="57"/>
        <v>0</v>
      </c>
      <c r="J208" s="330">
        <f t="shared" si="57"/>
        <v>0</v>
      </c>
      <c r="K208" s="330">
        <f t="shared" si="57"/>
        <v>0</v>
      </c>
      <c r="L208" s="330">
        <f t="shared" si="57"/>
        <v>0</v>
      </c>
      <c r="M208" s="330">
        <f t="shared" si="57"/>
        <v>0</v>
      </c>
      <c r="N208" s="330">
        <f t="shared" si="57"/>
        <v>650.3</v>
      </c>
    </row>
    <row r="209" spans="1:14" ht="13.5" hidden="1" thickBot="1">
      <c r="A209" s="134" t="s">
        <v>50</v>
      </c>
      <c r="B209" s="145" t="s">
        <v>118</v>
      </c>
      <c r="C209" s="350">
        <f>122.9+14.1-26-111</f>
        <v>0</v>
      </c>
      <c r="D209" s="143"/>
      <c r="E209" s="144"/>
      <c r="F209" s="143"/>
      <c r="G209" s="248"/>
      <c r="H209" s="146">
        <f>I209+L209</f>
        <v>0</v>
      </c>
      <c r="I209" s="145"/>
      <c r="J209" s="146"/>
      <c r="K209" s="145"/>
      <c r="L209" s="146"/>
      <c r="M209" s="145"/>
      <c r="N209" s="145">
        <f>H209+C209</f>
        <v>0</v>
      </c>
    </row>
    <row r="210" spans="1:14" ht="12.75">
      <c r="A210" s="195" t="s">
        <v>351</v>
      </c>
      <c r="B210" s="492" t="s">
        <v>352</v>
      </c>
      <c r="C210" s="351">
        <f>D210+G210</f>
        <v>0</v>
      </c>
      <c r="D210" s="66"/>
      <c r="E210" s="71"/>
      <c r="F210" s="66"/>
      <c r="G210" s="66"/>
      <c r="H210" s="249">
        <f>I210+L210</f>
        <v>0</v>
      </c>
      <c r="I210" s="96"/>
      <c r="J210" s="86"/>
      <c r="K210" s="96"/>
      <c r="L210" s="86"/>
      <c r="M210" s="96"/>
      <c r="N210" s="250">
        <f>C210+H210</f>
        <v>0</v>
      </c>
    </row>
    <row r="211" spans="1:14" ht="13.5" thickBot="1">
      <c r="A211" s="93"/>
      <c r="B211" s="476"/>
      <c r="C211" s="352"/>
      <c r="D211" s="110"/>
      <c r="E211" s="208"/>
      <c r="F211" s="110"/>
      <c r="G211" s="110"/>
      <c r="H211" s="251"/>
      <c r="I211" s="148"/>
      <c r="J211" s="209"/>
      <c r="K211" s="148"/>
      <c r="L211" s="209"/>
      <c r="M211" s="148"/>
      <c r="N211" s="179"/>
    </row>
    <row r="212" spans="1:14" ht="90" thickBot="1">
      <c r="A212" s="84" t="s">
        <v>363</v>
      </c>
      <c r="B212" s="388" t="s">
        <v>364</v>
      </c>
      <c r="C212" s="351">
        <f>D212+G212</f>
        <v>230.3</v>
      </c>
      <c r="D212" s="66">
        <v>230.3</v>
      </c>
      <c r="E212" s="71"/>
      <c r="F212" s="66"/>
      <c r="G212" s="66"/>
      <c r="H212" s="249">
        <f>I212+L212</f>
        <v>0</v>
      </c>
      <c r="I212" s="96"/>
      <c r="J212" s="86"/>
      <c r="K212" s="96"/>
      <c r="L212" s="86"/>
      <c r="M212" s="96"/>
      <c r="N212" s="250">
        <f>C212+H212</f>
        <v>230.3</v>
      </c>
    </row>
    <row r="213" spans="1:14" ht="12.75">
      <c r="A213" s="195" t="s">
        <v>51</v>
      </c>
      <c r="B213" s="105" t="s">
        <v>81</v>
      </c>
      <c r="C213" s="332">
        <f>C214+C215</f>
        <v>401</v>
      </c>
      <c r="D213" s="69">
        <f aca="true" t="shared" si="58" ref="D213:N213">D214+D215</f>
        <v>401</v>
      </c>
      <c r="E213" s="69">
        <f t="shared" si="58"/>
        <v>0</v>
      </c>
      <c r="F213" s="69">
        <f t="shared" si="58"/>
        <v>0</v>
      </c>
      <c r="G213" s="69">
        <f t="shared" si="58"/>
        <v>0</v>
      </c>
      <c r="H213" s="175">
        <f t="shared" si="58"/>
        <v>0</v>
      </c>
      <c r="I213" s="175">
        <f t="shared" si="58"/>
        <v>0</v>
      </c>
      <c r="J213" s="175">
        <f t="shared" si="58"/>
        <v>0</v>
      </c>
      <c r="K213" s="175">
        <f t="shared" si="58"/>
        <v>0</v>
      </c>
      <c r="L213" s="175">
        <f t="shared" si="58"/>
        <v>0</v>
      </c>
      <c r="M213" s="175">
        <f t="shared" si="58"/>
        <v>0</v>
      </c>
      <c r="N213" s="175">
        <f t="shared" si="58"/>
        <v>401</v>
      </c>
    </row>
    <row r="214" spans="1:14" ht="12.75">
      <c r="A214" s="87"/>
      <c r="B214" s="105" t="s">
        <v>75</v>
      </c>
      <c r="C214" s="332">
        <f>D214+L214</f>
        <v>400</v>
      </c>
      <c r="D214" s="75">
        <f>470-70</f>
        <v>400</v>
      </c>
      <c r="E214" s="69"/>
      <c r="F214" s="75"/>
      <c r="G214" s="69"/>
      <c r="H214" s="175">
        <f>I214+Q214</f>
        <v>0</v>
      </c>
      <c r="I214" s="175"/>
      <c r="J214" s="105"/>
      <c r="K214" s="175"/>
      <c r="L214" s="105"/>
      <c r="M214" s="175"/>
      <c r="N214" s="175">
        <f>C214+H214</f>
        <v>400</v>
      </c>
    </row>
    <row r="215" spans="1:14" ht="12.75">
      <c r="A215" s="84"/>
      <c r="B215" s="105" t="s">
        <v>156</v>
      </c>
      <c r="C215" s="332">
        <f>D215+L215</f>
        <v>1</v>
      </c>
      <c r="D215" s="75">
        <v>1</v>
      </c>
      <c r="E215" s="69"/>
      <c r="F215" s="75"/>
      <c r="G215" s="69"/>
      <c r="H215" s="175">
        <f>I215+Q215</f>
        <v>0</v>
      </c>
      <c r="I215" s="175"/>
      <c r="J215" s="105"/>
      <c r="K215" s="175"/>
      <c r="L215" s="105"/>
      <c r="M215" s="175"/>
      <c r="N215" s="175">
        <f>C215+H215</f>
        <v>1</v>
      </c>
    </row>
    <row r="216" spans="1:14" ht="12.75">
      <c r="A216" s="84" t="s">
        <v>291</v>
      </c>
      <c r="B216" s="85" t="s">
        <v>292</v>
      </c>
      <c r="C216" s="333"/>
      <c r="D216" s="72"/>
      <c r="E216" s="67"/>
      <c r="F216" s="72"/>
      <c r="G216" s="67"/>
      <c r="H216" s="136"/>
      <c r="I216" s="136"/>
      <c r="J216" s="85"/>
      <c r="K216" s="136"/>
      <c r="L216" s="85"/>
      <c r="M216" s="136"/>
      <c r="N216" s="136"/>
    </row>
    <row r="217" spans="1:14" ht="12.75">
      <c r="A217" s="84"/>
      <c r="B217" s="178" t="s">
        <v>293</v>
      </c>
      <c r="C217" s="333"/>
      <c r="D217" s="72"/>
      <c r="E217" s="67"/>
      <c r="F217" s="72"/>
      <c r="G217" s="67"/>
      <c r="H217" s="136"/>
      <c r="I217" s="136"/>
      <c r="J217" s="85"/>
      <c r="K217" s="136"/>
      <c r="L217" s="85"/>
      <c r="M217" s="136"/>
      <c r="N217" s="136"/>
    </row>
    <row r="218" spans="1:14" ht="13.5" thickBot="1">
      <c r="A218" s="108"/>
      <c r="B218" s="179" t="s">
        <v>294</v>
      </c>
      <c r="C218" s="338">
        <f aca="true" t="shared" si="59" ref="C218:C223">D218+L218</f>
        <v>19</v>
      </c>
      <c r="D218" s="208">
        <v>19</v>
      </c>
      <c r="E218" s="110"/>
      <c r="F218" s="208"/>
      <c r="G218" s="110"/>
      <c r="H218" s="148">
        <f>I218+Q218</f>
        <v>0</v>
      </c>
      <c r="I218" s="148"/>
      <c r="J218" s="209"/>
      <c r="K218" s="148"/>
      <c r="L218" s="209"/>
      <c r="M218" s="148"/>
      <c r="N218" s="175">
        <f>C218+H218</f>
        <v>19</v>
      </c>
    </row>
    <row r="219" spans="1:14" ht="0.75" customHeight="1" thickBot="1">
      <c r="A219" s="57"/>
      <c r="B219" s="49" t="s">
        <v>165</v>
      </c>
      <c r="C219" s="338">
        <f t="shared" si="59"/>
        <v>0</v>
      </c>
      <c r="D219" s="72"/>
      <c r="E219" s="67"/>
      <c r="F219" s="72"/>
      <c r="G219" s="67"/>
      <c r="H219" s="136"/>
      <c r="I219" s="136"/>
      <c r="J219" s="85"/>
      <c r="K219" s="136"/>
      <c r="L219" s="85"/>
      <c r="M219" s="136"/>
      <c r="N219" s="148">
        <f>C219+H219</f>
        <v>0</v>
      </c>
    </row>
    <row r="220" spans="1:14" ht="0.75" customHeight="1" thickBot="1">
      <c r="A220" s="58"/>
      <c r="B220" s="50" t="s">
        <v>170</v>
      </c>
      <c r="C220" s="338">
        <f t="shared" si="59"/>
        <v>0</v>
      </c>
      <c r="D220" s="139"/>
      <c r="E220" s="126"/>
      <c r="F220" s="139"/>
      <c r="G220" s="126"/>
      <c r="H220" s="140"/>
      <c r="I220" s="140"/>
      <c r="J220" s="141"/>
      <c r="K220" s="140"/>
      <c r="L220" s="141"/>
      <c r="M220" s="140"/>
      <c r="N220" s="148">
        <f>C220+H220</f>
        <v>0</v>
      </c>
    </row>
    <row r="221" spans="1:14" ht="179.25" thickBot="1">
      <c r="A221" s="58"/>
      <c r="B221" s="50" t="s">
        <v>171</v>
      </c>
      <c r="C221" s="338">
        <f t="shared" si="59"/>
        <v>0</v>
      </c>
      <c r="D221" s="139"/>
      <c r="E221" s="126"/>
      <c r="F221" s="139"/>
      <c r="G221" s="126"/>
      <c r="H221" s="140"/>
      <c r="I221" s="140"/>
      <c r="J221" s="141"/>
      <c r="K221" s="140"/>
      <c r="L221" s="141"/>
      <c r="M221" s="140"/>
      <c r="N221" s="148">
        <f>C221+H221</f>
        <v>0</v>
      </c>
    </row>
    <row r="222" spans="1:14" ht="90" thickBot="1">
      <c r="A222" s="57"/>
      <c r="B222" s="49" t="s">
        <v>172</v>
      </c>
      <c r="C222" s="338">
        <f t="shared" si="59"/>
        <v>0</v>
      </c>
      <c r="D222" s="72"/>
      <c r="E222" s="67"/>
      <c r="F222" s="72"/>
      <c r="G222" s="67"/>
      <c r="H222" s="136"/>
      <c r="I222" s="136"/>
      <c r="J222" s="85"/>
      <c r="K222" s="136"/>
      <c r="L222" s="85"/>
      <c r="M222" s="136"/>
      <c r="N222" s="148">
        <f>C222+L222</f>
        <v>0</v>
      </c>
    </row>
    <row r="223" spans="1:14" ht="141" thickBot="1">
      <c r="A223" s="58"/>
      <c r="B223" s="50" t="s">
        <v>173</v>
      </c>
      <c r="C223" s="338">
        <f t="shared" si="59"/>
        <v>0</v>
      </c>
      <c r="D223" s="139"/>
      <c r="E223" s="126"/>
      <c r="F223" s="139"/>
      <c r="G223" s="126"/>
      <c r="H223" s="140"/>
      <c r="I223" s="140"/>
      <c r="J223" s="141"/>
      <c r="K223" s="140"/>
      <c r="L223" s="141"/>
      <c r="M223" s="140"/>
      <c r="N223" s="148">
        <f>C223+H223</f>
        <v>0</v>
      </c>
    </row>
    <row r="224" spans="1:17" ht="23.25" customHeight="1" thickBot="1">
      <c r="A224" s="130"/>
      <c r="B224" s="131" t="s">
        <v>134</v>
      </c>
      <c r="C224" s="353">
        <f aca="true" t="shared" si="60" ref="C224:N224">C8+C20+C23+C37+C47+C110+C136+C148+C153+C160+C174+C179+C194+C201+C208+C198+C219+C220+C221+C222+C223+C187+C190</f>
        <v>93667.9</v>
      </c>
      <c r="D224" s="132">
        <f t="shared" si="60"/>
        <v>92765.99999999999</v>
      </c>
      <c r="E224" s="132">
        <f t="shared" si="60"/>
        <v>36264.1</v>
      </c>
      <c r="F224" s="132">
        <f t="shared" si="60"/>
        <v>9062.4</v>
      </c>
      <c r="G224" s="132">
        <f t="shared" si="60"/>
        <v>901.9000000000001</v>
      </c>
      <c r="H224" s="133">
        <f t="shared" si="60"/>
        <v>16725.6</v>
      </c>
      <c r="I224" s="133">
        <f t="shared" si="60"/>
        <v>4320.8</v>
      </c>
      <c r="J224" s="133">
        <f t="shared" si="60"/>
        <v>1090.6</v>
      </c>
      <c r="K224" s="133">
        <f t="shared" si="60"/>
        <v>427.1</v>
      </c>
      <c r="L224" s="133">
        <f t="shared" si="60"/>
        <v>12404.8</v>
      </c>
      <c r="M224" s="133">
        <f t="shared" si="60"/>
        <v>7000</v>
      </c>
      <c r="N224" s="132">
        <f t="shared" si="60"/>
        <v>110393.49999999999</v>
      </c>
      <c r="P224" s="166"/>
      <c r="Q224" s="166"/>
    </row>
    <row r="225" spans="1:17" ht="42" customHeight="1" hidden="1" thickBot="1">
      <c r="A225" s="134"/>
      <c r="B225" s="135" t="s">
        <v>54</v>
      </c>
      <c r="C225" s="338">
        <f>D225+L225</f>
        <v>0</v>
      </c>
      <c r="D225" s="208"/>
      <c r="E225" s="110"/>
      <c r="F225" s="208"/>
      <c r="G225" s="110"/>
      <c r="H225" s="148">
        <f>I225+Q225</f>
        <v>0</v>
      </c>
      <c r="I225" s="148"/>
      <c r="J225" s="209"/>
      <c r="K225" s="148"/>
      <c r="L225" s="209"/>
      <c r="M225" s="148"/>
      <c r="N225" s="175">
        <f>C225+H225</f>
        <v>0</v>
      </c>
      <c r="P225" s="166"/>
      <c r="Q225" s="166"/>
    </row>
    <row r="226" spans="1:17" ht="26.25" customHeight="1" hidden="1" thickBot="1">
      <c r="A226" s="87"/>
      <c r="B226" s="363" t="s">
        <v>55</v>
      </c>
      <c r="C226" s="338">
        <f aca="true" t="shared" si="61" ref="C226:C231">D226+L226</f>
        <v>0</v>
      </c>
      <c r="D226" s="208"/>
      <c r="E226" s="110"/>
      <c r="F226" s="208"/>
      <c r="G226" s="110"/>
      <c r="H226" s="148">
        <f aca="true" t="shared" si="62" ref="H226:H231">I226+Q226</f>
        <v>0</v>
      </c>
      <c r="I226" s="148"/>
      <c r="J226" s="209"/>
      <c r="K226" s="148"/>
      <c r="L226" s="209"/>
      <c r="M226" s="148"/>
      <c r="N226" s="175">
        <f aca="true" t="shared" si="63" ref="N226:N231">C226+H226</f>
        <v>0</v>
      </c>
      <c r="P226" s="166"/>
      <c r="Q226" s="166"/>
    </row>
    <row r="227" spans="1:17" ht="59.25" customHeight="1" hidden="1" thickBot="1">
      <c r="A227" s="84"/>
      <c r="B227" s="364" t="s">
        <v>56</v>
      </c>
      <c r="C227" s="338">
        <f t="shared" si="61"/>
        <v>0</v>
      </c>
      <c r="D227" s="208"/>
      <c r="E227" s="110"/>
      <c r="F227" s="208"/>
      <c r="G227" s="110"/>
      <c r="H227" s="148">
        <f t="shared" si="62"/>
        <v>0</v>
      </c>
      <c r="I227" s="148"/>
      <c r="J227" s="209"/>
      <c r="K227" s="148"/>
      <c r="L227" s="209"/>
      <c r="M227" s="148"/>
      <c r="N227" s="175">
        <f t="shared" si="63"/>
        <v>0</v>
      </c>
      <c r="P227" s="166"/>
      <c r="Q227" s="166"/>
    </row>
    <row r="228" spans="1:17" ht="80.25" customHeight="1" hidden="1" thickBot="1">
      <c r="A228" s="87"/>
      <c r="B228" s="365" t="s">
        <v>57</v>
      </c>
      <c r="C228" s="338">
        <f t="shared" si="61"/>
        <v>0</v>
      </c>
      <c r="D228" s="208"/>
      <c r="E228" s="110"/>
      <c r="F228" s="208"/>
      <c r="G228" s="110"/>
      <c r="H228" s="148">
        <f t="shared" si="62"/>
        <v>0</v>
      </c>
      <c r="I228" s="148"/>
      <c r="J228" s="209"/>
      <c r="K228" s="148"/>
      <c r="L228" s="209"/>
      <c r="M228" s="148"/>
      <c r="N228" s="175">
        <f t="shared" si="63"/>
        <v>0</v>
      </c>
      <c r="P228" s="166"/>
      <c r="Q228" s="166"/>
    </row>
    <row r="229" spans="1:17" ht="54.75" customHeight="1" hidden="1" thickBot="1">
      <c r="A229" s="84"/>
      <c r="B229" s="365" t="s">
        <v>58</v>
      </c>
      <c r="C229" s="338">
        <f t="shared" si="61"/>
        <v>0</v>
      </c>
      <c r="D229" s="208"/>
      <c r="E229" s="110"/>
      <c r="F229" s="208"/>
      <c r="G229" s="110"/>
      <c r="H229" s="148">
        <f t="shared" si="62"/>
        <v>0</v>
      </c>
      <c r="I229" s="148"/>
      <c r="J229" s="209"/>
      <c r="K229" s="148"/>
      <c r="L229" s="209"/>
      <c r="M229" s="148"/>
      <c r="N229" s="175">
        <f t="shared" si="63"/>
        <v>0</v>
      </c>
      <c r="P229" s="166"/>
      <c r="Q229" s="166"/>
    </row>
    <row r="230" spans="1:17" ht="126" customHeight="1" hidden="1" thickBot="1">
      <c r="A230" s="84"/>
      <c r="B230" s="366" t="s">
        <v>59</v>
      </c>
      <c r="C230" s="338">
        <f t="shared" si="61"/>
        <v>0</v>
      </c>
      <c r="D230" s="208"/>
      <c r="E230" s="110"/>
      <c r="F230" s="208"/>
      <c r="G230" s="110"/>
      <c r="H230" s="148">
        <f t="shared" si="62"/>
        <v>0</v>
      </c>
      <c r="I230" s="148"/>
      <c r="J230" s="209"/>
      <c r="K230" s="148"/>
      <c r="L230" s="209"/>
      <c r="M230" s="148"/>
      <c r="N230" s="175">
        <f t="shared" si="63"/>
        <v>0</v>
      </c>
      <c r="P230" s="166"/>
      <c r="Q230" s="166"/>
    </row>
    <row r="231" spans="1:17" ht="54" customHeight="1" hidden="1" thickBot="1">
      <c r="A231" s="87"/>
      <c r="B231" s="211" t="s">
        <v>60</v>
      </c>
      <c r="C231" s="338">
        <f t="shared" si="61"/>
        <v>0</v>
      </c>
      <c r="D231" s="208"/>
      <c r="E231" s="110"/>
      <c r="F231" s="208"/>
      <c r="G231" s="110"/>
      <c r="H231" s="148">
        <f t="shared" si="62"/>
        <v>0</v>
      </c>
      <c r="I231" s="148"/>
      <c r="J231" s="209"/>
      <c r="K231" s="148"/>
      <c r="L231" s="209"/>
      <c r="M231" s="148"/>
      <c r="N231" s="175">
        <f t="shared" si="63"/>
        <v>0</v>
      </c>
      <c r="P231" s="166"/>
      <c r="Q231" s="166"/>
    </row>
    <row r="232" spans="1:17" ht="43.5" customHeight="1" hidden="1" thickBot="1">
      <c r="A232" s="87"/>
      <c r="B232" s="107" t="s">
        <v>316</v>
      </c>
      <c r="C232" s="350">
        <f>D232+G232</f>
        <v>0</v>
      </c>
      <c r="D232" s="74"/>
      <c r="E232" s="91"/>
      <c r="F232" s="74"/>
      <c r="G232" s="91"/>
      <c r="H232" s="101">
        <f>I232+L232</f>
        <v>0</v>
      </c>
      <c r="I232" s="90"/>
      <c r="J232" s="101"/>
      <c r="K232" s="90"/>
      <c r="L232" s="101"/>
      <c r="M232" s="90"/>
      <c r="N232" s="148">
        <f>C232+H232</f>
        <v>0</v>
      </c>
      <c r="P232" s="166"/>
      <c r="Q232" s="166"/>
    </row>
    <row r="233" spans="1:17" ht="72.75" customHeight="1" hidden="1" thickBot="1">
      <c r="A233" s="84" t="s">
        <v>283</v>
      </c>
      <c r="B233" s="319" t="s">
        <v>284</v>
      </c>
      <c r="C233" s="332">
        <f>D233+L233</f>
        <v>0</v>
      </c>
      <c r="D233" s="75"/>
      <c r="E233" s="69"/>
      <c r="F233" s="75"/>
      <c r="G233" s="69"/>
      <c r="H233" s="138">
        <f>I233+L233</f>
        <v>0</v>
      </c>
      <c r="I233" s="136"/>
      <c r="J233" s="85"/>
      <c r="K233" s="136"/>
      <c r="L233" s="85"/>
      <c r="M233" s="136"/>
      <c r="N233" s="136">
        <f aca="true" t="shared" si="64" ref="N233:N250">C233+H233</f>
        <v>0</v>
      </c>
      <c r="P233" s="166"/>
      <c r="Q233" s="166"/>
    </row>
    <row r="234" spans="1:17" ht="26.25" customHeight="1" hidden="1" thickBot="1">
      <c r="A234" s="130" t="s">
        <v>359</v>
      </c>
      <c r="B234" s="135" t="s">
        <v>360</v>
      </c>
      <c r="C234" s="354">
        <f>D234+G234</f>
        <v>0</v>
      </c>
      <c r="D234" s="126"/>
      <c r="E234" s="139"/>
      <c r="F234" s="126"/>
      <c r="G234" s="139"/>
      <c r="H234" s="140">
        <f>I234+L234</f>
        <v>0</v>
      </c>
      <c r="I234" s="141"/>
      <c r="J234" s="140"/>
      <c r="K234" s="141"/>
      <c r="L234" s="140"/>
      <c r="M234" s="141"/>
      <c r="N234" s="140">
        <f t="shared" si="64"/>
        <v>0</v>
      </c>
      <c r="P234" s="166"/>
      <c r="Q234" s="166"/>
    </row>
    <row r="235" spans="1:17" ht="28.5" customHeight="1" hidden="1" thickBot="1">
      <c r="A235" s="134" t="s">
        <v>347</v>
      </c>
      <c r="B235" s="142" t="s">
        <v>348</v>
      </c>
      <c r="C235" s="354">
        <f>D235+G235</f>
        <v>0</v>
      </c>
      <c r="D235" s="143"/>
      <c r="E235" s="144"/>
      <c r="F235" s="143"/>
      <c r="G235" s="144"/>
      <c r="H235" s="101">
        <f>I235+L235</f>
        <v>0</v>
      </c>
      <c r="I235" s="146"/>
      <c r="J235" s="145"/>
      <c r="K235" s="146"/>
      <c r="L235" s="145"/>
      <c r="M235" s="146"/>
      <c r="N235" s="140">
        <f t="shared" si="64"/>
        <v>0</v>
      </c>
      <c r="P235" s="166"/>
      <c r="Q235" s="166"/>
    </row>
    <row r="236" spans="1:17" ht="69" customHeight="1" hidden="1" thickBot="1">
      <c r="A236" s="134" t="s">
        <v>353</v>
      </c>
      <c r="B236" s="142" t="s">
        <v>354</v>
      </c>
      <c r="C236" s="354">
        <f>D236+G236</f>
        <v>0</v>
      </c>
      <c r="D236" s="143"/>
      <c r="E236" s="144"/>
      <c r="F236" s="143"/>
      <c r="G236" s="144"/>
      <c r="H236" s="145"/>
      <c r="I236" s="146"/>
      <c r="J236" s="145"/>
      <c r="K236" s="146"/>
      <c r="L236" s="145"/>
      <c r="M236" s="146"/>
      <c r="N236" s="140">
        <f t="shared" si="64"/>
        <v>0</v>
      </c>
      <c r="P236" s="166"/>
      <c r="Q236" s="166"/>
    </row>
    <row r="237" spans="1:17" ht="15.75" customHeight="1">
      <c r="A237" s="134" t="s">
        <v>174</v>
      </c>
      <c r="B237" s="207" t="s">
        <v>175</v>
      </c>
      <c r="C237" s="337"/>
      <c r="D237" s="143"/>
      <c r="E237" s="144"/>
      <c r="F237" s="143"/>
      <c r="G237" s="144"/>
      <c r="H237" s="145"/>
      <c r="I237" s="146"/>
      <c r="J237" s="145"/>
      <c r="K237" s="146"/>
      <c r="L237" s="145"/>
      <c r="M237" s="146"/>
      <c r="N237" s="136">
        <f>C237+H237</f>
        <v>0</v>
      </c>
      <c r="P237" s="166"/>
      <c r="Q237" s="166"/>
    </row>
    <row r="238" spans="1:17" ht="15" customHeight="1" thickBot="1">
      <c r="A238" s="93"/>
      <c r="B238" s="147" t="s">
        <v>309</v>
      </c>
      <c r="C238" s="350">
        <f>D238+G238</f>
        <v>2869.1</v>
      </c>
      <c r="D238" s="74">
        <f>2758.5-68+110.6</f>
        <v>2801.1</v>
      </c>
      <c r="E238" s="91"/>
      <c r="F238" s="74"/>
      <c r="G238" s="91">
        <v>68</v>
      </c>
      <c r="H238" s="101">
        <f>I238+L238</f>
        <v>0</v>
      </c>
      <c r="I238" s="90"/>
      <c r="J238" s="101"/>
      <c r="K238" s="90"/>
      <c r="L238" s="101"/>
      <c r="M238" s="90"/>
      <c r="N238" s="148">
        <f t="shared" si="64"/>
        <v>2869.1</v>
      </c>
      <c r="P238" s="166"/>
      <c r="Q238" s="166"/>
    </row>
    <row r="239" spans="1:17" ht="77.25" customHeight="1" hidden="1" thickBot="1">
      <c r="A239" s="130" t="s">
        <v>300</v>
      </c>
      <c r="B239" s="135" t="s">
        <v>301</v>
      </c>
      <c r="C239" s="354">
        <f>D239+G239</f>
        <v>0</v>
      </c>
      <c r="D239" s="126"/>
      <c r="E239" s="139"/>
      <c r="F239" s="126"/>
      <c r="G239" s="139"/>
      <c r="H239" s="149">
        <f>I239+L239</f>
        <v>0</v>
      </c>
      <c r="I239" s="141"/>
      <c r="J239" s="140"/>
      <c r="K239" s="141"/>
      <c r="L239" s="140"/>
      <c r="M239" s="141"/>
      <c r="N239" s="140">
        <f t="shared" si="64"/>
        <v>0</v>
      </c>
      <c r="P239" s="166"/>
      <c r="Q239" s="166"/>
    </row>
    <row r="240" spans="1:17" ht="77.25" customHeight="1">
      <c r="A240" s="195" t="s">
        <v>302</v>
      </c>
      <c r="B240" s="281" t="s">
        <v>303</v>
      </c>
      <c r="C240" s="351">
        <f>D240+G240</f>
        <v>79</v>
      </c>
      <c r="D240" s="66">
        <v>79</v>
      </c>
      <c r="E240" s="71"/>
      <c r="F240" s="66"/>
      <c r="G240" s="71"/>
      <c r="H240" s="253">
        <f>I240+L240</f>
        <v>0</v>
      </c>
      <c r="I240" s="86"/>
      <c r="J240" s="96"/>
      <c r="K240" s="86"/>
      <c r="L240" s="96"/>
      <c r="M240" s="86"/>
      <c r="N240" s="96">
        <f t="shared" si="64"/>
        <v>79</v>
      </c>
      <c r="P240" s="166"/>
      <c r="Q240" s="166"/>
    </row>
    <row r="241" spans="1:17" ht="15" customHeight="1" hidden="1">
      <c r="A241" s="104" t="s">
        <v>151</v>
      </c>
      <c r="B241" s="150" t="s">
        <v>152</v>
      </c>
      <c r="C241" s="340"/>
      <c r="D241" s="67"/>
      <c r="E241" s="72"/>
      <c r="F241" s="67"/>
      <c r="G241" s="72"/>
      <c r="H241" s="136"/>
      <c r="I241" s="85"/>
      <c r="J241" s="136"/>
      <c r="K241" s="85"/>
      <c r="L241" s="136"/>
      <c r="M241" s="85"/>
      <c r="N241" s="136">
        <f t="shared" si="64"/>
        <v>0</v>
      </c>
      <c r="P241" s="166"/>
      <c r="Q241" s="166"/>
    </row>
    <row r="242" spans="1:17" ht="15" customHeight="1" hidden="1">
      <c r="A242" s="89"/>
      <c r="B242" s="151" t="s">
        <v>153</v>
      </c>
      <c r="C242" s="355">
        <f>D242+G242</f>
        <v>0</v>
      </c>
      <c r="D242" s="74"/>
      <c r="E242" s="91"/>
      <c r="F242" s="74"/>
      <c r="G242" s="91"/>
      <c r="H242" s="101">
        <f>I242+L242</f>
        <v>0</v>
      </c>
      <c r="I242" s="90"/>
      <c r="J242" s="101"/>
      <c r="K242" s="90"/>
      <c r="L242" s="101"/>
      <c r="M242" s="90"/>
      <c r="N242" s="101">
        <f t="shared" si="64"/>
        <v>0</v>
      </c>
      <c r="P242" s="166"/>
      <c r="Q242" s="166"/>
    </row>
    <row r="243" spans="1:17" ht="69" customHeight="1">
      <c r="A243" s="392" t="s">
        <v>312</v>
      </c>
      <c r="B243" s="390" t="s">
        <v>311</v>
      </c>
      <c r="C243" s="391">
        <f>D243+G243</f>
        <v>1820</v>
      </c>
      <c r="D243" s="92"/>
      <c r="E243" s="92"/>
      <c r="F243" s="92"/>
      <c r="G243" s="92">
        <v>1820</v>
      </c>
      <c r="H243" s="222">
        <f>I243+L243</f>
        <v>0</v>
      </c>
      <c r="I243" s="222"/>
      <c r="J243" s="222"/>
      <c r="K243" s="222"/>
      <c r="L243" s="222"/>
      <c r="M243" s="222"/>
      <c r="N243" s="223">
        <f>C243+H243</f>
        <v>1820</v>
      </c>
      <c r="P243" s="166"/>
      <c r="Q243" s="166"/>
    </row>
    <row r="244" spans="1:17" s="174" customFormat="1" ht="24" customHeight="1" thickBot="1">
      <c r="A244" s="153"/>
      <c r="B244" s="212" t="s">
        <v>145</v>
      </c>
      <c r="C244" s="330">
        <f>C224+C225+C226+C227+C228+C229+C230+C231+C232+C238+C240+C235+C243</f>
        <v>98436</v>
      </c>
      <c r="D244" s="330">
        <f aca="true" t="shared" si="65" ref="D244:N244">D224+D225+D226+D227+D228+D229+D230+D231+D232+D238+D240+D235+D243</f>
        <v>95646.09999999999</v>
      </c>
      <c r="E244" s="330">
        <f t="shared" si="65"/>
        <v>36264.1</v>
      </c>
      <c r="F244" s="330">
        <f t="shared" si="65"/>
        <v>9062.4</v>
      </c>
      <c r="G244" s="330">
        <f t="shared" si="65"/>
        <v>2789.9</v>
      </c>
      <c r="H244" s="330">
        <f t="shared" si="65"/>
        <v>16725.6</v>
      </c>
      <c r="I244" s="330">
        <f t="shared" si="65"/>
        <v>4320.8</v>
      </c>
      <c r="J244" s="330">
        <f t="shared" si="65"/>
        <v>1090.6</v>
      </c>
      <c r="K244" s="330">
        <f t="shared" si="65"/>
        <v>427.1</v>
      </c>
      <c r="L244" s="330">
        <f t="shared" si="65"/>
        <v>12404.8</v>
      </c>
      <c r="M244" s="330">
        <f t="shared" si="65"/>
        <v>7000</v>
      </c>
      <c r="N244" s="330">
        <f t="shared" si="65"/>
        <v>115161.59999999999</v>
      </c>
      <c r="O244" s="252"/>
      <c r="P244" s="213"/>
      <c r="Q244" s="213"/>
    </row>
    <row r="245" spans="1:17" s="174" customFormat="1" ht="50.25" customHeight="1" hidden="1" thickBot="1">
      <c r="A245" s="153"/>
      <c r="B245" s="154" t="s">
        <v>310</v>
      </c>
      <c r="C245" s="350">
        <f aca="true" t="shared" si="66" ref="C245:C250">D245+G245</f>
        <v>0</v>
      </c>
      <c r="D245" s="70"/>
      <c r="E245" s="155"/>
      <c r="F245" s="70"/>
      <c r="G245" s="155"/>
      <c r="H245" s="126">
        <f aca="true" t="shared" si="67" ref="H245:H250">I245+L245</f>
        <v>0</v>
      </c>
      <c r="I245" s="167"/>
      <c r="J245" s="70"/>
      <c r="K245" s="155"/>
      <c r="L245" s="70"/>
      <c r="M245" s="155"/>
      <c r="N245" s="148">
        <f t="shared" si="64"/>
        <v>0</v>
      </c>
      <c r="O245" s="252"/>
      <c r="P245" s="213"/>
      <c r="Q245" s="213"/>
    </row>
    <row r="246" spans="1:17" s="174" customFormat="1" ht="53.25" customHeight="1" hidden="1" thickBot="1">
      <c r="A246" s="153"/>
      <c r="B246" s="154" t="s">
        <v>56</v>
      </c>
      <c r="C246" s="350">
        <f t="shared" si="66"/>
        <v>0</v>
      </c>
      <c r="D246" s="70"/>
      <c r="E246" s="155"/>
      <c r="F246" s="70"/>
      <c r="G246" s="155"/>
      <c r="H246" s="114">
        <f t="shared" si="67"/>
        <v>0</v>
      </c>
      <c r="I246" s="70"/>
      <c r="J246" s="70"/>
      <c r="K246" s="155"/>
      <c r="L246" s="70"/>
      <c r="M246" s="155"/>
      <c r="N246" s="148">
        <f t="shared" si="64"/>
        <v>0</v>
      </c>
      <c r="O246" s="252"/>
      <c r="P246" s="213"/>
      <c r="Q246" s="213"/>
    </row>
    <row r="247" spans="1:17" s="174" customFormat="1" ht="158.25" customHeight="1" hidden="1" thickBot="1">
      <c r="A247" s="153"/>
      <c r="B247" s="154" t="s">
        <v>314</v>
      </c>
      <c r="C247" s="350">
        <f t="shared" si="66"/>
        <v>0</v>
      </c>
      <c r="D247" s="70"/>
      <c r="E247" s="155"/>
      <c r="F247" s="70"/>
      <c r="G247" s="155"/>
      <c r="H247" s="126">
        <f t="shared" si="67"/>
        <v>0</v>
      </c>
      <c r="I247" s="70"/>
      <c r="J247" s="70"/>
      <c r="K247" s="155"/>
      <c r="L247" s="70"/>
      <c r="M247" s="155"/>
      <c r="N247" s="148">
        <f t="shared" si="64"/>
        <v>0</v>
      </c>
      <c r="O247" s="252"/>
      <c r="P247" s="213"/>
      <c r="Q247" s="213"/>
    </row>
    <row r="248" spans="1:17" s="174" customFormat="1" ht="105.75" customHeight="1" hidden="1" thickBot="1">
      <c r="A248" s="153"/>
      <c r="B248" s="154" t="s">
        <v>315</v>
      </c>
      <c r="C248" s="350">
        <f t="shared" si="66"/>
        <v>0</v>
      </c>
      <c r="D248" s="70"/>
      <c r="E248" s="155"/>
      <c r="F248" s="70"/>
      <c r="G248" s="155"/>
      <c r="H248" s="114">
        <f t="shared" si="67"/>
        <v>0</v>
      </c>
      <c r="I248" s="70"/>
      <c r="J248" s="70"/>
      <c r="K248" s="155"/>
      <c r="L248" s="70"/>
      <c r="M248" s="155"/>
      <c r="N248" s="148">
        <f t="shared" si="64"/>
        <v>0</v>
      </c>
      <c r="O248" s="252"/>
      <c r="P248" s="213"/>
      <c r="Q248" s="213"/>
    </row>
    <row r="249" spans="1:17" s="174" customFormat="1" ht="192.75" customHeight="1" hidden="1" thickBot="1">
      <c r="A249" s="153"/>
      <c r="B249" s="154" t="s">
        <v>317</v>
      </c>
      <c r="C249" s="350">
        <f t="shared" si="66"/>
        <v>0</v>
      </c>
      <c r="D249" s="70"/>
      <c r="E249" s="155"/>
      <c r="F249" s="70"/>
      <c r="G249" s="155"/>
      <c r="H249" s="168">
        <f t="shared" si="67"/>
        <v>0</v>
      </c>
      <c r="I249" s="70"/>
      <c r="J249" s="70"/>
      <c r="K249" s="155"/>
      <c r="L249" s="70"/>
      <c r="M249" s="155"/>
      <c r="N249" s="148">
        <f t="shared" si="64"/>
        <v>0</v>
      </c>
      <c r="O249" s="252"/>
      <c r="P249" s="213"/>
      <c r="Q249" s="213"/>
    </row>
    <row r="250" spans="1:17" ht="42" customHeight="1" hidden="1" thickBot="1">
      <c r="A250" s="156"/>
      <c r="B250" s="157" t="s">
        <v>316</v>
      </c>
      <c r="C250" s="350">
        <f t="shared" si="66"/>
        <v>0</v>
      </c>
      <c r="D250" s="158"/>
      <c r="E250" s="139"/>
      <c r="F250" s="126"/>
      <c r="G250" s="139"/>
      <c r="H250" s="114">
        <f t="shared" si="67"/>
        <v>0</v>
      </c>
      <c r="I250" s="80"/>
      <c r="J250" s="126"/>
      <c r="K250" s="139"/>
      <c r="L250" s="126"/>
      <c r="M250" s="139"/>
      <c r="N250" s="148">
        <f t="shared" si="64"/>
        <v>0</v>
      </c>
      <c r="P250" s="166"/>
      <c r="Q250" s="166"/>
    </row>
    <row r="251" spans="1:17" s="174" customFormat="1" ht="24" customHeight="1" thickBot="1">
      <c r="A251" s="94"/>
      <c r="B251" s="152" t="s">
        <v>145</v>
      </c>
      <c r="C251" s="342">
        <f>C244+C245+C246+C247+C248+C250+C249</f>
        <v>98436</v>
      </c>
      <c r="D251" s="70">
        <f aca="true" t="shared" si="68" ref="D251:N251">D244+D245+D246+D247+D248+D250+D249</f>
        <v>95646.09999999999</v>
      </c>
      <c r="E251" s="70">
        <f t="shared" si="68"/>
        <v>36264.1</v>
      </c>
      <c r="F251" s="70">
        <f t="shared" si="68"/>
        <v>9062.4</v>
      </c>
      <c r="G251" s="70">
        <f t="shared" si="68"/>
        <v>2789.9</v>
      </c>
      <c r="H251" s="70">
        <f t="shared" si="68"/>
        <v>16725.6</v>
      </c>
      <c r="I251" s="70">
        <f t="shared" si="68"/>
        <v>4320.8</v>
      </c>
      <c r="J251" s="70">
        <f t="shared" si="68"/>
        <v>1090.6</v>
      </c>
      <c r="K251" s="70">
        <f t="shared" si="68"/>
        <v>427.1</v>
      </c>
      <c r="L251" s="70">
        <f t="shared" si="68"/>
        <v>12404.8</v>
      </c>
      <c r="M251" s="70">
        <f t="shared" si="68"/>
        <v>7000</v>
      </c>
      <c r="N251" s="70">
        <f t="shared" si="68"/>
        <v>115161.59999999999</v>
      </c>
      <c r="P251" s="213"/>
      <c r="Q251" s="213"/>
    </row>
    <row r="252" spans="1:14" ht="12.75">
      <c r="A252" s="477" t="s">
        <v>155</v>
      </c>
      <c r="B252" s="477"/>
      <c r="C252" s="477"/>
      <c r="D252" s="477"/>
      <c r="E252" s="477"/>
      <c r="F252" s="477"/>
      <c r="G252" s="477"/>
      <c r="H252" s="477"/>
      <c r="I252" s="477"/>
      <c r="J252" s="477"/>
      <c r="K252" s="477"/>
      <c r="L252" s="477"/>
      <c r="M252" s="477"/>
      <c r="N252" s="477"/>
    </row>
    <row r="253" spans="1:14" ht="12.75">
      <c r="A253" s="159"/>
      <c r="B253" s="159"/>
      <c r="C253" s="356"/>
      <c r="D253" s="159"/>
      <c r="E253" s="159"/>
      <c r="F253" s="159"/>
      <c r="G253" s="159"/>
      <c r="H253" s="159"/>
      <c r="I253" s="159"/>
      <c r="J253" s="159"/>
      <c r="K253" s="159"/>
      <c r="L253" s="159"/>
      <c r="M253" s="159"/>
      <c r="N253" s="159"/>
    </row>
    <row r="255" spans="1:17" ht="15.75" customHeight="1">
      <c r="A255" s="161"/>
      <c r="B255" s="162"/>
      <c r="C255" s="358"/>
      <c r="D255" s="85"/>
      <c r="E255" s="85"/>
      <c r="F255" s="85"/>
      <c r="G255" s="85"/>
      <c r="H255" s="85"/>
      <c r="I255" s="85"/>
      <c r="J255" s="85"/>
      <c r="K255" s="85"/>
      <c r="L255" s="85"/>
      <c r="M255" s="85"/>
      <c r="N255" s="85"/>
      <c r="P255" s="166"/>
      <c r="Q255" s="166"/>
    </row>
    <row r="256" spans="1:14" s="162" customFormat="1" ht="16.5" customHeight="1">
      <c r="A256" s="161"/>
      <c r="C256" s="359"/>
      <c r="D256" s="163"/>
      <c r="E256" s="163"/>
      <c r="F256" s="163"/>
      <c r="G256" s="163"/>
      <c r="H256" s="163"/>
      <c r="I256" s="163"/>
      <c r="J256" s="163"/>
      <c r="K256" s="163"/>
      <c r="L256" s="163"/>
      <c r="M256" s="163"/>
      <c r="N256" s="163"/>
    </row>
    <row r="257" spans="1:14" s="162" customFormat="1" ht="13.5" customHeight="1">
      <c r="A257" s="159"/>
      <c r="B257" s="159"/>
      <c r="C257" s="356"/>
      <c r="D257" s="159"/>
      <c r="E257" s="159"/>
      <c r="F257" s="159"/>
      <c r="G257" s="159"/>
      <c r="H257" s="159"/>
      <c r="I257" s="159"/>
      <c r="J257" s="159"/>
      <c r="K257" s="159"/>
      <c r="L257" s="159"/>
      <c r="M257" s="159"/>
      <c r="N257" s="159"/>
    </row>
    <row r="258" spans="1:14" s="166" customFormat="1" ht="16.5" customHeight="1">
      <c r="A258" s="164"/>
      <c r="B258" s="85"/>
      <c r="C258" s="360"/>
      <c r="D258" s="165"/>
      <c r="E258" s="165"/>
      <c r="F258" s="165"/>
      <c r="G258" s="165"/>
      <c r="H258" s="165"/>
      <c r="I258" s="165"/>
      <c r="J258" s="165"/>
      <c r="K258" s="165"/>
      <c r="L258" s="165"/>
      <c r="M258" s="165"/>
      <c r="N258" s="165"/>
    </row>
    <row r="259" spans="1:14" s="166" customFormat="1" ht="16.5" customHeight="1">
      <c r="A259" s="164"/>
      <c r="B259" s="85"/>
      <c r="C259" s="360"/>
      <c r="D259" s="165"/>
      <c r="E259" s="165"/>
      <c r="F259" s="165"/>
      <c r="G259" s="165"/>
      <c r="H259" s="165"/>
      <c r="I259" s="165"/>
      <c r="J259" s="165"/>
      <c r="K259" s="165"/>
      <c r="L259" s="165"/>
      <c r="M259" s="165"/>
      <c r="N259" s="165"/>
    </row>
    <row r="260" spans="1:14" s="166" customFormat="1" ht="16.5" customHeight="1">
      <c r="A260" s="164"/>
      <c r="B260" s="85"/>
      <c r="C260" s="360"/>
      <c r="D260" s="165"/>
      <c r="E260" s="165"/>
      <c r="F260" s="165"/>
      <c r="G260" s="165"/>
      <c r="H260" s="165"/>
      <c r="I260" s="165"/>
      <c r="J260" s="165"/>
      <c r="K260" s="165"/>
      <c r="L260" s="165"/>
      <c r="M260" s="165"/>
      <c r="N260" s="165"/>
    </row>
    <row r="261" spans="1:14" ht="12.75">
      <c r="A261" s="159"/>
      <c r="B261" s="159"/>
      <c r="C261" s="356"/>
      <c r="D261" s="159"/>
      <c r="E261" s="159"/>
      <c r="F261" s="159"/>
      <c r="G261" s="159"/>
      <c r="H261" s="159"/>
      <c r="I261" s="159"/>
      <c r="J261" s="159"/>
      <c r="K261" s="159"/>
      <c r="L261" s="159"/>
      <c r="M261" s="159"/>
      <c r="N261" s="159"/>
    </row>
    <row r="264" spans="1:14" ht="12.75">
      <c r="A264" s="83"/>
      <c r="H264" s="166"/>
      <c r="N264" s="166"/>
    </row>
  </sheetData>
  <mergeCells count="15">
    <mergeCell ref="B55:B56"/>
    <mergeCell ref="A1:N1"/>
    <mergeCell ref="A2:N2"/>
    <mergeCell ref="A3:N3"/>
    <mergeCell ref="A4:N4"/>
    <mergeCell ref="B210:B211"/>
    <mergeCell ref="A252:N252"/>
    <mergeCell ref="A5:A6"/>
    <mergeCell ref="B5:B6"/>
    <mergeCell ref="C5:G5"/>
    <mergeCell ref="H5:L5"/>
    <mergeCell ref="B48:B49"/>
    <mergeCell ref="N5:N6"/>
    <mergeCell ref="B50:B51"/>
    <mergeCell ref="B53:B54"/>
  </mergeCells>
  <printOptions/>
  <pageMargins left="0.5905511811023623" right="0.2362204724409449" top="0.5905511811023623" bottom="0.31496062992125984" header="0.1968503937007874" footer="0.15748031496062992"/>
  <pageSetup horizontalDpi="300" verticalDpi="300" orientation="landscape" paperSize="9" scale="80" r:id="rId1"/>
  <headerFooter alignWithMargins="0">
    <oddFooter>&amp;C&amp;F</oddFooter>
  </headerFooter>
</worksheet>
</file>

<file path=xl/worksheets/sheet3.xml><?xml version="1.0" encoding="utf-8"?>
<worksheet xmlns="http://schemas.openxmlformats.org/spreadsheetml/2006/main" xmlns:r="http://schemas.openxmlformats.org/officeDocument/2006/relationships">
  <dimension ref="A3:E28"/>
  <sheetViews>
    <sheetView workbookViewId="0" topLeftCell="A1">
      <selection activeCell="C9" sqref="C9"/>
    </sheetView>
  </sheetViews>
  <sheetFormatPr defaultColWidth="9.140625" defaultRowHeight="12.75"/>
  <cols>
    <col min="3" max="3" width="47.57421875" style="0" customWidth="1"/>
    <col min="4" max="4" width="14.00390625" style="0" customWidth="1"/>
    <col min="5" max="5" width="21.421875" style="0" customWidth="1"/>
  </cols>
  <sheetData>
    <row r="3" spans="1:5" ht="15">
      <c r="A3" s="424"/>
      <c r="B3" s="424"/>
      <c r="C3" s="424"/>
      <c r="D3" s="424"/>
      <c r="E3" s="424"/>
    </row>
    <row r="4" spans="1:5" ht="15.75">
      <c r="A4" s="516" t="s">
        <v>387</v>
      </c>
      <c r="B4" s="516"/>
      <c r="C4" s="516"/>
      <c r="D4" s="516"/>
      <c r="E4" s="517"/>
    </row>
    <row r="5" spans="1:5" ht="15.75">
      <c r="A5" s="425"/>
      <c r="B5" s="425"/>
      <c r="C5" s="425" t="s">
        <v>388</v>
      </c>
      <c r="D5" s="425"/>
      <c r="E5" s="426"/>
    </row>
    <row r="6" spans="1:5" ht="15.75">
      <c r="A6" s="425"/>
      <c r="B6" s="425"/>
      <c r="C6" s="425"/>
      <c r="D6" s="425"/>
      <c r="E6" s="426"/>
    </row>
    <row r="7" spans="1:5" ht="38.25">
      <c r="A7" s="373" t="s">
        <v>318</v>
      </c>
      <c r="B7" s="373" t="s">
        <v>383</v>
      </c>
      <c r="C7" s="374" t="s">
        <v>319</v>
      </c>
      <c r="D7" s="376" t="s">
        <v>321</v>
      </c>
      <c r="E7" s="423" t="s">
        <v>384</v>
      </c>
    </row>
    <row r="8" spans="1:5" ht="12.75">
      <c r="A8" s="373">
        <v>1</v>
      </c>
      <c r="B8" s="373"/>
      <c r="C8" s="374">
        <v>2</v>
      </c>
      <c r="D8" s="373">
        <v>4</v>
      </c>
      <c r="E8" s="395">
        <v>5</v>
      </c>
    </row>
    <row r="9" spans="1:5" ht="49.5" customHeight="1">
      <c r="A9" s="373">
        <v>1</v>
      </c>
      <c r="B9" s="373"/>
      <c r="C9" s="402" t="s">
        <v>373</v>
      </c>
      <c r="D9" s="402">
        <v>110103</v>
      </c>
      <c r="E9" s="420">
        <v>45000</v>
      </c>
    </row>
    <row r="10" spans="1:5" ht="42.75" customHeight="1">
      <c r="A10" s="417">
        <v>2</v>
      </c>
      <c r="B10" s="417"/>
      <c r="C10" s="418" t="s">
        <v>313</v>
      </c>
      <c r="D10" s="403">
        <v>200200</v>
      </c>
      <c r="E10" s="420">
        <v>40000</v>
      </c>
    </row>
    <row r="11" spans="1:5" ht="51" customHeight="1">
      <c r="A11" s="373">
        <v>3</v>
      </c>
      <c r="B11" s="373"/>
      <c r="C11" s="402" t="s">
        <v>374</v>
      </c>
      <c r="D11" s="402">
        <v>240604</v>
      </c>
      <c r="E11" s="420">
        <v>34000</v>
      </c>
    </row>
    <row r="12" spans="1:5" ht="43.5" customHeight="1">
      <c r="A12" s="373">
        <v>4</v>
      </c>
      <c r="B12" s="373"/>
      <c r="C12" s="396" t="s">
        <v>375</v>
      </c>
      <c r="D12" s="398" t="s">
        <v>162</v>
      </c>
      <c r="E12" s="421">
        <v>50000</v>
      </c>
    </row>
    <row r="13" spans="1:5" ht="37.5" customHeight="1">
      <c r="A13" s="373">
        <v>5</v>
      </c>
      <c r="B13" s="373"/>
      <c r="C13" s="396" t="s">
        <v>376</v>
      </c>
      <c r="D13" s="398" t="s">
        <v>128</v>
      </c>
      <c r="E13" s="397">
        <v>1611000</v>
      </c>
    </row>
    <row r="14" spans="1:5" ht="47.25" customHeight="1">
      <c r="A14" s="373">
        <v>6</v>
      </c>
      <c r="B14" s="373"/>
      <c r="C14" s="396" t="s">
        <v>377</v>
      </c>
      <c r="D14" s="398" t="s">
        <v>295</v>
      </c>
      <c r="E14" s="397">
        <v>181000</v>
      </c>
    </row>
    <row r="15" spans="1:5" ht="36.75" customHeight="1">
      <c r="A15" s="373">
        <v>7</v>
      </c>
      <c r="B15" s="373"/>
      <c r="C15" s="396" t="s">
        <v>378</v>
      </c>
      <c r="D15" s="398" t="s">
        <v>31</v>
      </c>
      <c r="E15" s="397">
        <v>50000</v>
      </c>
    </row>
    <row r="16" spans="1:5" ht="88.5" customHeight="1">
      <c r="A16" s="373">
        <v>8</v>
      </c>
      <c r="B16" s="373"/>
      <c r="C16" s="396" t="s">
        <v>379</v>
      </c>
      <c r="D16" s="398" t="s">
        <v>194</v>
      </c>
      <c r="E16" s="397">
        <v>45000</v>
      </c>
    </row>
    <row r="17" spans="1:5" ht="48.75" customHeight="1">
      <c r="A17" s="373">
        <v>9</v>
      </c>
      <c r="B17" s="373"/>
      <c r="C17" s="396" t="s">
        <v>380</v>
      </c>
      <c r="D17" s="398" t="s">
        <v>370</v>
      </c>
      <c r="E17" s="397">
        <v>165000</v>
      </c>
    </row>
    <row r="18" spans="1:5" ht="55.5" customHeight="1">
      <c r="A18" s="373">
        <v>10</v>
      </c>
      <c r="B18" s="373"/>
      <c r="C18" s="396" t="s">
        <v>381</v>
      </c>
      <c r="D18" s="398" t="s">
        <v>128</v>
      </c>
      <c r="E18" s="397">
        <v>10000</v>
      </c>
    </row>
    <row r="19" spans="1:5" ht="32.25" customHeight="1">
      <c r="A19" s="518">
        <v>11</v>
      </c>
      <c r="B19" s="518"/>
      <c r="C19" s="520" t="s">
        <v>382</v>
      </c>
      <c r="D19" s="398" t="s">
        <v>154</v>
      </c>
      <c r="E19" s="397">
        <v>5000</v>
      </c>
    </row>
    <row r="20" spans="1:5" ht="35.25" customHeight="1">
      <c r="A20" s="519"/>
      <c r="B20" s="519"/>
      <c r="C20" s="521"/>
      <c r="D20" s="422" t="s">
        <v>194</v>
      </c>
      <c r="E20" s="397">
        <v>5000</v>
      </c>
    </row>
    <row r="21" spans="1:5" ht="12.75">
      <c r="A21" s="399"/>
      <c r="B21" s="399"/>
      <c r="C21" s="400" t="s">
        <v>320</v>
      </c>
      <c r="D21" s="398"/>
      <c r="E21" s="419">
        <f>SUM(E9:E20)</f>
        <v>2241000</v>
      </c>
    </row>
    <row r="25" spans="2:4" ht="15">
      <c r="B25" s="424" t="s">
        <v>385</v>
      </c>
      <c r="C25" s="424"/>
      <c r="D25" s="424" t="s">
        <v>386</v>
      </c>
    </row>
    <row r="26" spans="2:4" ht="15">
      <c r="B26" s="424"/>
      <c r="C26" s="424"/>
      <c r="D26" s="424"/>
    </row>
    <row r="27" spans="2:4" ht="15">
      <c r="B27" s="424" t="s">
        <v>368</v>
      </c>
      <c r="C27" s="424"/>
      <c r="D27" s="424" t="s">
        <v>369</v>
      </c>
    </row>
    <row r="28" spans="2:4" ht="15">
      <c r="B28" s="424"/>
      <c r="C28" s="424"/>
      <c r="D28" s="424"/>
    </row>
  </sheetData>
  <mergeCells count="4">
    <mergeCell ref="A4:E4"/>
    <mergeCell ref="A19:A20"/>
    <mergeCell ref="C19:C20"/>
    <mergeCell ref="B19:B20"/>
  </mergeCells>
  <printOptions/>
  <pageMargins left="0.25" right="0.2" top="0.18" bottom="0.16" header="0.17" footer="0.1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36"/>
  <sheetViews>
    <sheetView tabSelected="1" workbookViewId="0" topLeftCell="B20">
      <selection activeCell="G27" sqref="G27:G28"/>
    </sheetView>
  </sheetViews>
  <sheetFormatPr defaultColWidth="9.140625" defaultRowHeight="12.75"/>
  <cols>
    <col min="1" max="1" width="0" style="186" hidden="1" customWidth="1"/>
    <col min="2" max="2" width="12.7109375" style="186" customWidth="1"/>
    <col min="3" max="3" width="16.28125" style="370" customWidth="1"/>
    <col min="4" max="4" width="33.140625" style="370" customWidth="1"/>
    <col min="5" max="5" width="10.57421875" style="186" customWidth="1"/>
    <col min="6" max="6" width="14.28125" style="186" hidden="1" customWidth="1"/>
    <col min="7" max="7" width="26.421875" style="186" customWidth="1"/>
    <col min="8" max="8" width="11.00390625" style="186" customWidth="1"/>
    <col min="9" max="9" width="12.00390625" style="186" customWidth="1"/>
    <col min="10" max="16384" width="23.57421875" style="186" customWidth="1"/>
  </cols>
  <sheetData>
    <row r="1" spans="5:8" ht="12.75" customHeight="1">
      <c r="E1" s="372"/>
      <c r="G1" s="371" t="s">
        <v>401</v>
      </c>
      <c r="H1" s="370"/>
    </row>
    <row r="2" spans="2:9" ht="15" customHeight="1">
      <c r="B2" s="414"/>
      <c r="C2" s="414" t="s">
        <v>429</v>
      </c>
      <c r="D2" s="457"/>
      <c r="E2" s="457"/>
      <c r="F2" s="457"/>
      <c r="G2" s="457"/>
      <c r="H2" s="457"/>
      <c r="I2" s="457"/>
    </row>
    <row r="3" spans="2:9" ht="12.75" customHeight="1">
      <c r="B3" s="527" t="s">
        <v>428</v>
      </c>
      <c r="C3" s="527"/>
      <c r="D3" s="527"/>
      <c r="E3" s="527"/>
      <c r="F3" s="527"/>
      <c r="G3" s="527"/>
      <c r="H3" s="527"/>
      <c r="I3" s="527"/>
    </row>
    <row r="4" spans="2:9" ht="4.5" customHeight="1" hidden="1">
      <c r="B4" s="527"/>
      <c r="C4" s="527"/>
      <c r="D4" s="527"/>
      <c r="E4" s="527"/>
      <c r="F4" s="527"/>
      <c r="G4" s="527"/>
      <c r="H4" s="527"/>
      <c r="I4" s="527"/>
    </row>
    <row r="5" spans="2:9" ht="14.25" customHeight="1">
      <c r="B5" s="468"/>
      <c r="C5" s="455"/>
      <c r="D5" s="455"/>
      <c r="E5" s="455"/>
      <c r="F5" s="455"/>
      <c r="G5" s="455"/>
      <c r="H5" s="455"/>
      <c r="I5" s="455" t="s">
        <v>406</v>
      </c>
    </row>
    <row r="6" spans="2:9" ht="72" customHeight="1">
      <c r="B6" s="448" t="s">
        <v>391</v>
      </c>
      <c r="C6" s="454" t="s">
        <v>393</v>
      </c>
      <c r="D6" s="529" t="s">
        <v>83</v>
      </c>
      <c r="E6" s="530"/>
      <c r="F6" s="375" t="s">
        <v>308</v>
      </c>
      <c r="G6" s="531" t="s">
        <v>84</v>
      </c>
      <c r="H6" s="531"/>
      <c r="I6" s="525" t="s">
        <v>11</v>
      </c>
    </row>
    <row r="7" spans="2:9" ht="72" customHeight="1">
      <c r="B7" s="448" t="s">
        <v>392</v>
      </c>
      <c r="C7" s="454" t="s">
        <v>402</v>
      </c>
      <c r="D7" s="374" t="s">
        <v>394</v>
      </c>
      <c r="E7" s="445" t="s">
        <v>390</v>
      </c>
      <c r="F7" s="375"/>
      <c r="G7" s="374" t="s">
        <v>394</v>
      </c>
      <c r="H7" s="445" t="s">
        <v>390</v>
      </c>
      <c r="I7" s="526"/>
    </row>
    <row r="8" spans="2:9" ht="30" customHeight="1">
      <c r="B8" s="451" t="s">
        <v>408</v>
      </c>
      <c r="C8" s="403" t="s">
        <v>409</v>
      </c>
      <c r="D8" s="374"/>
      <c r="E8" s="445"/>
      <c r="F8" s="375"/>
      <c r="G8" s="374"/>
      <c r="H8" s="466"/>
      <c r="I8" s="450"/>
    </row>
    <row r="9" spans="2:9" ht="87.75" customHeight="1">
      <c r="B9" s="427">
        <v>110103</v>
      </c>
      <c r="C9" s="452" t="s">
        <v>195</v>
      </c>
      <c r="D9" s="428" t="s">
        <v>417</v>
      </c>
      <c r="E9" s="430">
        <v>120</v>
      </c>
      <c r="F9" s="427" t="str">
        <f>'[1]культура'!G12</f>
        <v>2006-2010рр.</v>
      </c>
      <c r="G9" s="428"/>
      <c r="H9" s="430"/>
      <c r="I9" s="465">
        <f>E9+H9</f>
        <v>120</v>
      </c>
    </row>
    <row r="10" spans="2:9" s="401" customFormat="1" ht="53.25" customHeight="1" hidden="1">
      <c r="B10" s="427">
        <v>200200</v>
      </c>
      <c r="C10" s="452" t="s">
        <v>313</v>
      </c>
      <c r="D10" s="429"/>
      <c r="E10" s="430"/>
      <c r="F10" s="431"/>
      <c r="G10" s="429" t="s">
        <v>313</v>
      </c>
      <c r="H10" s="430">
        <v>0</v>
      </c>
      <c r="I10" s="465">
        <f aca="true" t="shared" si="0" ref="I10:I29">E10+H10</f>
        <v>0</v>
      </c>
    </row>
    <row r="11" spans="2:9" ht="73.5" customHeight="1">
      <c r="B11" s="427">
        <v>240604</v>
      </c>
      <c r="C11" s="452" t="s">
        <v>395</v>
      </c>
      <c r="D11" s="428"/>
      <c r="E11" s="430"/>
      <c r="F11" s="427" t="str">
        <f>'[1]Упсзн'!G13</f>
        <v>2006-2010рр.</v>
      </c>
      <c r="G11" s="428" t="s">
        <v>418</v>
      </c>
      <c r="H11" s="430">
        <v>391.4</v>
      </c>
      <c r="I11" s="465">
        <f t="shared" si="0"/>
        <v>391.4</v>
      </c>
    </row>
    <row r="12" spans="2:9" ht="99.75" customHeight="1">
      <c r="B12" s="432" t="s">
        <v>162</v>
      </c>
      <c r="C12" s="452" t="s">
        <v>396</v>
      </c>
      <c r="D12" s="433" t="s">
        <v>419</v>
      </c>
      <c r="E12" s="463">
        <v>6</v>
      </c>
      <c r="F12" s="434" t="str">
        <f>'[1]молодь'!G12</f>
        <v>2003- 2008 рр.</v>
      </c>
      <c r="G12" s="433"/>
      <c r="H12" s="463"/>
      <c r="I12" s="465">
        <f t="shared" si="0"/>
        <v>6</v>
      </c>
    </row>
    <row r="13" spans="2:9" ht="36.75" customHeight="1">
      <c r="B13" s="432" t="s">
        <v>128</v>
      </c>
      <c r="C13" s="453" t="s">
        <v>397</v>
      </c>
      <c r="D13" s="449" t="s">
        <v>430</v>
      </c>
      <c r="E13" s="463">
        <f>2082-700-70-20-666</f>
        <v>626</v>
      </c>
      <c r="F13" s="434"/>
      <c r="G13" s="449" t="s">
        <v>430</v>
      </c>
      <c r="H13" s="463">
        <v>90</v>
      </c>
      <c r="I13" s="465">
        <f t="shared" si="0"/>
        <v>716</v>
      </c>
    </row>
    <row r="14" spans="2:9" ht="24.75" customHeight="1">
      <c r="B14" s="432" t="s">
        <v>295</v>
      </c>
      <c r="C14" s="453" t="s">
        <v>81</v>
      </c>
      <c r="D14" s="532" t="s">
        <v>420</v>
      </c>
      <c r="E14" s="463">
        <v>177.2</v>
      </c>
      <c r="F14" s="434"/>
      <c r="G14" s="532"/>
      <c r="H14" s="463"/>
      <c r="I14" s="465">
        <f t="shared" si="0"/>
        <v>177.2</v>
      </c>
    </row>
    <row r="15" spans="2:9" ht="65.25" customHeight="1">
      <c r="B15" s="432" t="s">
        <v>389</v>
      </c>
      <c r="C15" s="453" t="s">
        <v>399</v>
      </c>
      <c r="D15" s="533"/>
      <c r="E15" s="463">
        <v>160.2</v>
      </c>
      <c r="F15" s="434" t="str">
        <f>'[1]молодь'!G14</f>
        <v>2005-2007 рр.</v>
      </c>
      <c r="G15" s="533"/>
      <c r="H15" s="463"/>
      <c r="I15" s="465">
        <f t="shared" si="0"/>
        <v>160.2</v>
      </c>
    </row>
    <row r="16" spans="2:9" ht="57.75" customHeight="1">
      <c r="B16" s="432" t="s">
        <v>31</v>
      </c>
      <c r="C16" s="452" t="s">
        <v>400</v>
      </c>
      <c r="D16" s="433" t="s">
        <v>421</v>
      </c>
      <c r="E16" s="463">
        <v>50</v>
      </c>
      <c r="F16" s="434" t="str">
        <f>'[1]молодь'!G15</f>
        <v>Довгострокова</v>
      </c>
      <c r="G16" s="433"/>
      <c r="H16" s="463"/>
      <c r="I16" s="465">
        <f t="shared" si="0"/>
        <v>50</v>
      </c>
    </row>
    <row r="17" spans="2:9" ht="126" customHeight="1">
      <c r="B17" s="432" t="s">
        <v>194</v>
      </c>
      <c r="C17" s="452" t="s">
        <v>196</v>
      </c>
      <c r="D17" s="433" t="s">
        <v>422</v>
      </c>
      <c r="E17" s="463">
        <f>97.3-32.3</f>
        <v>65</v>
      </c>
      <c r="F17" s="434" t="str">
        <f>'[1]молодь'!G16</f>
        <v>2006-2008 рр.</v>
      </c>
      <c r="G17" s="433"/>
      <c r="H17" s="463"/>
      <c r="I17" s="465">
        <f t="shared" si="0"/>
        <v>65</v>
      </c>
    </row>
    <row r="18" spans="2:9" ht="63.75" customHeight="1" hidden="1">
      <c r="B18" s="432" t="s">
        <v>370</v>
      </c>
      <c r="C18" s="453" t="s">
        <v>404</v>
      </c>
      <c r="D18" s="522" t="s">
        <v>423</v>
      </c>
      <c r="E18" s="463"/>
      <c r="F18" s="434" t="str">
        <f>'[1]молодь'!G17</f>
        <v>Довгострокова</v>
      </c>
      <c r="G18" s="522" t="s">
        <v>423</v>
      </c>
      <c r="H18" s="463">
        <v>0</v>
      </c>
      <c r="I18" s="465">
        <f t="shared" si="0"/>
        <v>0</v>
      </c>
    </row>
    <row r="19" spans="2:9" ht="48.75" customHeight="1">
      <c r="B19" s="432" t="s">
        <v>135</v>
      </c>
      <c r="C19" s="453" t="s">
        <v>136</v>
      </c>
      <c r="D19" s="523"/>
      <c r="E19" s="463">
        <v>300</v>
      </c>
      <c r="F19" s="434"/>
      <c r="G19" s="523"/>
      <c r="H19" s="463"/>
      <c r="I19" s="465">
        <f t="shared" si="0"/>
        <v>300</v>
      </c>
    </row>
    <row r="20" spans="2:9" ht="58.5" customHeight="1">
      <c r="B20" s="432" t="s">
        <v>128</v>
      </c>
      <c r="C20" s="453" t="s">
        <v>397</v>
      </c>
      <c r="D20" s="523"/>
      <c r="E20" s="463">
        <v>700</v>
      </c>
      <c r="F20" s="434"/>
      <c r="G20" s="524"/>
      <c r="H20" s="463"/>
      <c r="I20" s="465">
        <f t="shared" si="0"/>
        <v>700</v>
      </c>
    </row>
    <row r="21" spans="2:9" ht="0.75" customHeight="1">
      <c r="B21" s="432" t="s">
        <v>414</v>
      </c>
      <c r="C21" s="453" t="s">
        <v>415</v>
      </c>
      <c r="D21" s="524"/>
      <c r="E21" s="463"/>
      <c r="F21" s="434"/>
      <c r="G21" s="467"/>
      <c r="H21" s="463">
        <v>0</v>
      </c>
      <c r="I21" s="465">
        <f t="shared" si="0"/>
        <v>0</v>
      </c>
    </row>
    <row r="22" spans="2:9" ht="34.5" customHeight="1">
      <c r="B22" s="432" t="s">
        <v>128</v>
      </c>
      <c r="C22" s="453" t="s">
        <v>397</v>
      </c>
      <c r="D22" s="522" t="s">
        <v>431</v>
      </c>
      <c r="E22" s="463">
        <f>20+70+666</f>
        <v>756</v>
      </c>
      <c r="F22" s="434"/>
      <c r="G22" s="522" t="s">
        <v>433</v>
      </c>
      <c r="H22" s="463"/>
      <c r="I22" s="465">
        <f t="shared" si="0"/>
        <v>756</v>
      </c>
    </row>
    <row r="23" spans="2:9" ht="123" customHeight="1">
      <c r="B23" s="432" t="s">
        <v>95</v>
      </c>
      <c r="C23" s="453" t="s">
        <v>398</v>
      </c>
      <c r="D23" s="524"/>
      <c r="E23" s="463"/>
      <c r="F23" s="434"/>
      <c r="G23" s="524"/>
      <c r="H23" s="463">
        <f>128+340.6+485</f>
        <v>953.6</v>
      </c>
      <c r="I23" s="465">
        <f t="shared" si="0"/>
        <v>953.6</v>
      </c>
    </row>
    <row r="24" spans="2:9" ht="42.75" customHeight="1">
      <c r="B24" s="432" t="s">
        <v>194</v>
      </c>
      <c r="C24" s="452" t="s">
        <v>196</v>
      </c>
      <c r="D24" s="449" t="s">
        <v>424</v>
      </c>
      <c r="E24" s="463">
        <v>32.3</v>
      </c>
      <c r="F24" s="434"/>
      <c r="G24" s="446"/>
      <c r="H24" s="463"/>
      <c r="I24" s="465">
        <f t="shared" si="0"/>
        <v>32.3</v>
      </c>
    </row>
    <row r="25" spans="2:9" ht="55.5" customHeight="1">
      <c r="B25" s="435" t="s">
        <v>216</v>
      </c>
      <c r="C25" s="452" t="s">
        <v>220</v>
      </c>
      <c r="D25" s="460" t="s">
        <v>425</v>
      </c>
      <c r="E25" s="463">
        <v>156.5</v>
      </c>
      <c r="F25" s="434"/>
      <c r="G25" s="460"/>
      <c r="H25" s="463"/>
      <c r="I25" s="465">
        <f t="shared" si="0"/>
        <v>156.5</v>
      </c>
    </row>
    <row r="26" spans="2:9" ht="0.75" customHeight="1">
      <c r="B26" s="435" t="s">
        <v>403</v>
      </c>
      <c r="C26" s="452" t="s">
        <v>405</v>
      </c>
      <c r="D26" s="447" t="s">
        <v>416</v>
      </c>
      <c r="E26" s="463">
        <v>0</v>
      </c>
      <c r="F26" s="434"/>
      <c r="G26" s="446"/>
      <c r="H26" s="463"/>
      <c r="I26" s="465">
        <f t="shared" si="0"/>
        <v>0</v>
      </c>
    </row>
    <row r="27" spans="2:9" ht="61.5" customHeight="1">
      <c r="B27" s="435" t="s">
        <v>201</v>
      </c>
      <c r="C27" s="452" t="s">
        <v>410</v>
      </c>
      <c r="D27" s="523"/>
      <c r="E27" s="463"/>
      <c r="F27" s="434"/>
      <c r="G27" s="522" t="s">
        <v>432</v>
      </c>
      <c r="H27" s="463">
        <v>500</v>
      </c>
      <c r="I27" s="465">
        <f t="shared" si="0"/>
        <v>500</v>
      </c>
    </row>
    <row r="28" spans="2:9" ht="0.75" customHeight="1">
      <c r="B28" s="435" t="s">
        <v>52</v>
      </c>
      <c r="C28" s="452" t="s">
        <v>407</v>
      </c>
      <c r="D28" s="524"/>
      <c r="E28" s="463"/>
      <c r="F28" s="434"/>
      <c r="G28" s="524"/>
      <c r="H28" s="463"/>
      <c r="I28" s="465">
        <f t="shared" si="0"/>
        <v>0</v>
      </c>
    </row>
    <row r="29" spans="2:9" ht="45.75" customHeight="1" hidden="1">
      <c r="B29" s="435" t="s">
        <v>427</v>
      </c>
      <c r="C29" s="452" t="s">
        <v>81</v>
      </c>
      <c r="D29" s="462" t="s">
        <v>426</v>
      </c>
      <c r="E29" s="463">
        <v>0</v>
      </c>
      <c r="F29" s="434"/>
      <c r="G29" s="462"/>
      <c r="H29" s="463"/>
      <c r="I29" s="465">
        <f t="shared" si="0"/>
        <v>0</v>
      </c>
    </row>
    <row r="30" spans="2:9" ht="0.75" customHeight="1" hidden="1">
      <c r="B30" s="435" t="s">
        <v>411</v>
      </c>
      <c r="C30" s="452" t="s">
        <v>412</v>
      </c>
      <c r="D30" s="462" t="s">
        <v>413</v>
      </c>
      <c r="E30" s="463"/>
      <c r="F30" s="434"/>
      <c r="G30" s="462" t="s">
        <v>413</v>
      </c>
      <c r="H30" s="463"/>
      <c r="I30" s="465">
        <f>E30+H30</f>
        <v>0</v>
      </c>
    </row>
    <row r="31" spans="2:9" ht="22.5" customHeight="1">
      <c r="B31" s="432"/>
      <c r="C31" s="436" t="s">
        <v>320</v>
      </c>
      <c r="D31" s="436"/>
      <c r="E31" s="464">
        <f>SUM(E9:E30)</f>
        <v>3149.2000000000003</v>
      </c>
      <c r="F31" s="461"/>
      <c r="G31" s="461"/>
      <c r="H31" s="464">
        <f>H10+H11+H13+H18+H21+H23+H27+H28</f>
        <v>1935</v>
      </c>
      <c r="I31" s="464">
        <f>SUM(I9:I30)</f>
        <v>5084.200000000001</v>
      </c>
    </row>
    <row r="32" spans="2:9" ht="22.5" customHeight="1">
      <c r="B32" s="437"/>
      <c r="C32" s="458"/>
      <c r="D32" s="458"/>
      <c r="E32" s="438"/>
      <c r="F32" s="459"/>
      <c r="G32" s="459"/>
      <c r="H32" s="438"/>
      <c r="I32" s="438"/>
    </row>
    <row r="33" spans="2:9" ht="14.25" customHeight="1">
      <c r="B33" s="437"/>
      <c r="C33" s="458"/>
      <c r="D33" s="458"/>
      <c r="E33" s="438"/>
      <c r="F33" s="459"/>
      <c r="G33" s="459"/>
      <c r="H33" s="438"/>
      <c r="I33" s="438"/>
    </row>
    <row r="34" spans="2:9" ht="18.75" customHeight="1">
      <c r="B34" s="437"/>
      <c r="C34" s="528" t="s">
        <v>371</v>
      </c>
      <c r="D34" s="528"/>
      <c r="E34" s="441"/>
      <c r="F34" s="442"/>
      <c r="G34" s="443" t="s">
        <v>372</v>
      </c>
      <c r="H34" s="438"/>
      <c r="I34" s="439"/>
    </row>
    <row r="35" spans="2:9" ht="18.75" customHeight="1">
      <c r="B35" s="437"/>
      <c r="C35" s="456"/>
      <c r="D35" s="456"/>
      <c r="E35" s="441"/>
      <c r="F35" s="442"/>
      <c r="G35" s="443"/>
      <c r="H35" s="438"/>
      <c r="I35" s="439"/>
    </row>
    <row r="36" spans="2:9" ht="16.5" customHeight="1">
      <c r="B36" s="440"/>
      <c r="C36" s="444" t="s">
        <v>368</v>
      </c>
      <c r="D36" s="444"/>
      <c r="E36" s="444"/>
      <c r="F36" s="444"/>
      <c r="G36" s="444" t="s">
        <v>369</v>
      </c>
      <c r="H36" s="440"/>
      <c r="I36" s="440"/>
    </row>
  </sheetData>
  <mergeCells count="13">
    <mergeCell ref="I6:I7"/>
    <mergeCell ref="B3:I4"/>
    <mergeCell ref="C34:D34"/>
    <mergeCell ref="D6:E6"/>
    <mergeCell ref="G6:H6"/>
    <mergeCell ref="D14:D15"/>
    <mergeCell ref="G14:G15"/>
    <mergeCell ref="D22:D23"/>
    <mergeCell ref="D18:D21"/>
    <mergeCell ref="G18:G20"/>
    <mergeCell ref="G22:G23"/>
    <mergeCell ref="G27:G28"/>
    <mergeCell ref="D27:D28"/>
  </mergeCells>
  <printOptions/>
  <pageMargins left="0.16" right="0.21" top="0.17" bottom="0.2" header="0.17" footer="0.2"/>
  <pageSetup fitToHeight="2" fitToWidth="2" horizontalDpi="600" verticalDpi="600" orientation="portrait" paperSize="9" scale="84" r:id="rId1"/>
  <rowBreaks count="1" manualBreakCount="1">
    <brk id="2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admin</cp:lastModifiedBy>
  <cp:lastPrinted>2014-01-28T11:26:21Z</cp:lastPrinted>
  <dcterms:created xsi:type="dcterms:W3CDTF">1996-10-08T23:32:33Z</dcterms:created>
  <dcterms:modified xsi:type="dcterms:W3CDTF">2014-01-28T11:26:23Z</dcterms:modified>
  <cp:category/>
  <cp:version/>
  <cp:contentType/>
  <cp:contentStatus/>
</cp:coreProperties>
</file>