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0" sheetId="2" r:id="rId2"/>
    <sheet name="Лист2" sheetId="3" r:id="rId3"/>
    <sheet name="Лист3" sheetId="4" r:id="rId4"/>
  </sheets>
  <definedNames>
    <definedName name="_xlnm.Print_Area" localSheetId="1">'2010'!$A$1:$S$33</definedName>
  </definedNames>
  <calcPr fullCalcOnLoad="1"/>
</workbook>
</file>

<file path=xl/sharedStrings.xml><?xml version="1.0" encoding="utf-8"?>
<sst xmlns="http://schemas.openxmlformats.org/spreadsheetml/2006/main" count="145" uniqueCount="59">
  <si>
    <t>Додаток № 6</t>
  </si>
  <si>
    <t xml:space="preserve">V скликання </t>
  </si>
  <si>
    <t xml:space="preserve">Гостомельської селищної ради </t>
  </si>
  <si>
    <t xml:space="preserve">" Про бюджет селища на 2008 рік" </t>
  </si>
  <si>
    <t xml:space="preserve">КЕКВ </t>
  </si>
  <si>
    <t xml:space="preserve">1161                   Оплата теплопостачання </t>
  </si>
  <si>
    <t>1163                    Оплата електроенергії</t>
  </si>
  <si>
    <t xml:space="preserve">1164                          Оплата природного  газу </t>
  </si>
  <si>
    <t>Г/кал</t>
  </si>
  <si>
    <t>тис. грн</t>
  </si>
  <si>
    <t>тис. М3</t>
  </si>
  <si>
    <t xml:space="preserve">1162               Оплата  водопостачання та водовідведення </t>
  </si>
  <si>
    <t>тис.квт/год</t>
  </si>
  <si>
    <t>тис м3</t>
  </si>
  <si>
    <t xml:space="preserve">010116 Органи  місцевого самоврядування </t>
  </si>
  <si>
    <t>Всього</t>
  </si>
  <si>
    <t xml:space="preserve">Заг. фонд </t>
  </si>
  <si>
    <t xml:space="preserve">  1165   Деротизація </t>
  </si>
  <si>
    <t xml:space="preserve">070101" Дошкільна освіта" </t>
  </si>
  <si>
    <t xml:space="preserve">1165                    Оплата інших послуг </t>
  </si>
  <si>
    <t xml:space="preserve">100203" Благоустрій селища" </t>
  </si>
  <si>
    <t>110204 " Палаци і будинки культури"</t>
  </si>
  <si>
    <t>130110 " Фінансова підтримка спортивних споруд"</t>
  </si>
  <si>
    <t xml:space="preserve">Всього по селищному бюджету </t>
  </si>
  <si>
    <t>Секретар  ради                                                               О.В.Кислиця</t>
  </si>
  <si>
    <t>Начальник відділу</t>
  </si>
  <si>
    <t xml:space="preserve">обліку та звітності                                                          Н.І.Тульнова </t>
  </si>
  <si>
    <t>Разом</t>
  </si>
  <si>
    <t>Споживання енергоносіїв  на 2008 рік</t>
  </si>
  <si>
    <t xml:space="preserve">до рішення  28 сесії </t>
  </si>
  <si>
    <t xml:space="preserve">                Гостомельської селищної ради </t>
  </si>
  <si>
    <t xml:space="preserve">              " Про бюджет селища на 2008 рік" </t>
  </si>
  <si>
    <t>V скликання від 12.12.2008р.</t>
  </si>
  <si>
    <t xml:space="preserve">до рішення № 930 - 36 сесії </t>
  </si>
  <si>
    <t xml:space="preserve">Загальний  фонд </t>
  </si>
  <si>
    <t>Спеціальний фонд</t>
  </si>
  <si>
    <t>110201 "Бібліотеки"</t>
  </si>
  <si>
    <t xml:space="preserve">070101" Дошкільні установи освіти" </t>
  </si>
  <si>
    <t xml:space="preserve">100203" Благоустрій міст,сіл,селищ" </t>
  </si>
  <si>
    <t>110204 "Палаци і будинки культури,клуби та інші заклади клубного типу"</t>
  </si>
  <si>
    <t>тис. г/кал</t>
  </si>
  <si>
    <t>м.кв.</t>
  </si>
  <si>
    <t>тариф  (грн.)</t>
  </si>
  <si>
    <t>тариф  (тис. грн.)</t>
  </si>
  <si>
    <t>2271 Оплата теплопостачання</t>
  </si>
  <si>
    <t xml:space="preserve">2272               Оплата  водопостачання та водовідведення </t>
  </si>
  <si>
    <t>2273                    Оплата електроенергії</t>
  </si>
  <si>
    <t xml:space="preserve">2274                          Оплата природного  газу </t>
  </si>
  <si>
    <t>Додаток №8</t>
  </si>
  <si>
    <t>(тис.грн.)</t>
  </si>
  <si>
    <t>Ліміти енергоресурсів на 2014 рік</t>
  </si>
  <si>
    <t xml:space="preserve">Секретар ради                                                                                                     </t>
  </si>
  <si>
    <t>О.В. Кислиця</t>
  </si>
  <si>
    <t xml:space="preserve">Начальник відділу обліку та звітності                                             </t>
  </si>
  <si>
    <t>Н.І. Тульнова</t>
  </si>
  <si>
    <t>до рішення сесії Гостомельської селищної ради    №755-38-VI  від  24.01.2014 р."Про бюджет селища Гостомель на  2014 рік"</t>
  </si>
  <si>
    <t>Разом                 тис. грн</t>
  </si>
  <si>
    <t>тис. м3</t>
  </si>
  <si>
    <t>тис. грн.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</si>
</sst>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\ &quot;грн.&quot;"/>
    <numFmt numFmtId="182" formatCode="#,##0.0"/>
    <numFmt numFmtId="183" formatCode="0.000"/>
    <numFmt numFmtId="184" formatCode="#,##0.0&quot;р.&quot;"/>
    <numFmt numFmtId="185" formatCode="0.00000"/>
    <numFmt numFmtId="186" formatCode="0.0000"/>
    <numFmt numFmtId="187" formatCode="#,##0.000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i/>
      <sz val="11"/>
      <name val="Arial"/>
      <family val="0"/>
    </font>
    <font>
      <sz val="11"/>
      <color indexed="10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7" fillId="0" borderId="3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8" fillId="0" borderId="3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1" fontId="8" fillId="0" borderId="3" xfId="0" applyNumberFormat="1" applyFont="1" applyFill="1" applyBorder="1" applyAlignment="1">
      <alignment/>
    </xf>
    <xf numFmtId="183" fontId="8" fillId="0" borderId="3" xfId="0" applyNumberFormat="1" applyFont="1" applyFill="1" applyBorder="1" applyAlignment="1">
      <alignment/>
    </xf>
    <xf numFmtId="180" fontId="8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183" fontId="10" fillId="0" borderId="3" xfId="0" applyNumberFormat="1" applyFont="1" applyFill="1" applyBorder="1" applyAlignment="1">
      <alignment/>
    </xf>
    <xf numFmtId="180" fontId="10" fillId="0" borderId="3" xfId="0" applyNumberFormat="1" applyFont="1" applyFill="1" applyBorder="1" applyAlignment="1">
      <alignment/>
    </xf>
    <xf numFmtId="180" fontId="10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2" fontId="10" fillId="0" borderId="3" xfId="0" applyNumberFormat="1" applyFont="1" applyFill="1" applyBorder="1" applyAlignment="1">
      <alignment/>
    </xf>
    <xf numFmtId="185" fontId="10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180" fontId="7" fillId="0" borderId="3" xfId="0" applyNumberFormat="1" applyFont="1" applyFill="1" applyBorder="1" applyAlignment="1">
      <alignment/>
    </xf>
    <xf numFmtId="183" fontId="7" fillId="0" borderId="3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2" fontId="11" fillId="0" borderId="3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180" fontId="9" fillId="0" borderId="3" xfId="0" applyNumberFormat="1" applyFont="1" applyFill="1" applyBorder="1" applyAlignment="1">
      <alignment/>
    </xf>
    <xf numFmtId="187" fontId="10" fillId="0" borderId="3" xfId="0" applyNumberFormat="1" applyFont="1" applyFill="1" applyBorder="1" applyAlignment="1">
      <alignment/>
    </xf>
    <xf numFmtId="180" fontId="8" fillId="0" borderId="3" xfId="0" applyNumberFormat="1" applyFont="1" applyFill="1" applyBorder="1" applyAlignment="1">
      <alignment/>
    </xf>
    <xf numFmtId="180" fontId="7" fillId="0" borderId="3" xfId="0" applyNumberFormat="1" applyFont="1" applyFill="1" applyBorder="1" applyAlignment="1">
      <alignment/>
    </xf>
    <xf numFmtId="183" fontId="8" fillId="0" borderId="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B15" sqref="B15"/>
    </sheetView>
  </sheetViews>
  <sheetFormatPr defaultColWidth="9.140625" defaultRowHeight="12.75"/>
  <cols>
    <col min="1" max="1" width="16.28125" style="0" customWidth="1"/>
    <col min="6" max="6" width="11.140625" style="0" customWidth="1"/>
    <col min="11" max="12" width="11.28125" style="0" customWidth="1"/>
  </cols>
  <sheetData>
    <row r="1" spans="5:12" ht="12.75">
      <c r="E1" s="1"/>
      <c r="J1" s="1"/>
      <c r="K1" s="1" t="s">
        <v>0</v>
      </c>
      <c r="L1" s="1"/>
    </row>
    <row r="2" spans="5:12" ht="12.75">
      <c r="E2" s="1"/>
      <c r="J2" s="1"/>
      <c r="K2" s="1" t="s">
        <v>29</v>
      </c>
      <c r="L2" s="1"/>
    </row>
    <row r="3" spans="5:12" ht="12.75">
      <c r="E3" s="1"/>
      <c r="J3" s="1"/>
      <c r="K3" s="1" t="s">
        <v>1</v>
      </c>
      <c r="L3" s="1"/>
    </row>
    <row r="4" spans="5:12" ht="12.75">
      <c r="E4" s="1"/>
      <c r="J4" s="1" t="s">
        <v>2</v>
      </c>
      <c r="K4" s="1"/>
      <c r="L4" s="1"/>
    </row>
    <row r="5" spans="10:13" ht="12.75">
      <c r="J5" s="1" t="s">
        <v>3</v>
      </c>
      <c r="K5" s="1"/>
      <c r="L5" s="1"/>
      <c r="M5" s="1"/>
    </row>
    <row r="6" spans="2:11" ht="16.5" thickBot="1">
      <c r="B6" s="31"/>
      <c r="C6" s="31" t="s">
        <v>28</v>
      </c>
      <c r="D6" s="31"/>
      <c r="E6" s="31"/>
      <c r="F6" s="31"/>
      <c r="H6" s="1"/>
      <c r="I6" s="1"/>
      <c r="J6" s="1"/>
      <c r="K6" s="1"/>
    </row>
    <row r="7" spans="1:12" ht="12.75" customHeight="1">
      <c r="A7" s="81" t="s">
        <v>4</v>
      </c>
      <c r="B7" s="79" t="s">
        <v>5</v>
      </c>
      <c r="C7" s="79"/>
      <c r="D7" s="79" t="s">
        <v>11</v>
      </c>
      <c r="E7" s="79"/>
      <c r="F7" s="79" t="s">
        <v>6</v>
      </c>
      <c r="G7" s="79"/>
      <c r="H7" s="79" t="s">
        <v>7</v>
      </c>
      <c r="I7" s="79"/>
      <c r="J7" s="73" t="s">
        <v>19</v>
      </c>
      <c r="K7" s="77" t="s">
        <v>17</v>
      </c>
      <c r="L7" s="71" t="s">
        <v>27</v>
      </c>
    </row>
    <row r="8" spans="1:12" ht="28.5" customHeight="1">
      <c r="A8" s="82"/>
      <c r="B8" s="80"/>
      <c r="C8" s="80"/>
      <c r="D8" s="80"/>
      <c r="E8" s="80"/>
      <c r="F8" s="80"/>
      <c r="G8" s="80"/>
      <c r="H8" s="80"/>
      <c r="I8" s="80"/>
      <c r="J8" s="74"/>
      <c r="K8" s="78"/>
      <c r="L8" s="72"/>
    </row>
    <row r="9" spans="1:12" ht="13.5" thickBot="1">
      <c r="A9" s="10"/>
      <c r="B9" s="3" t="s">
        <v>8</v>
      </c>
      <c r="C9" s="3" t="s">
        <v>9</v>
      </c>
      <c r="D9" s="3" t="s">
        <v>10</v>
      </c>
      <c r="E9" s="3" t="s">
        <v>9</v>
      </c>
      <c r="F9" s="3" t="s">
        <v>12</v>
      </c>
      <c r="G9" s="3" t="s">
        <v>9</v>
      </c>
      <c r="H9" s="3" t="s">
        <v>13</v>
      </c>
      <c r="I9" s="3" t="s">
        <v>9</v>
      </c>
      <c r="J9" s="3" t="s">
        <v>9</v>
      </c>
      <c r="K9" s="20" t="s">
        <v>9</v>
      </c>
      <c r="L9" s="27" t="s">
        <v>9</v>
      </c>
    </row>
    <row r="10" spans="1:12" ht="19.5" customHeight="1" thickBot="1">
      <c r="A10" s="75" t="s">
        <v>14</v>
      </c>
      <c r="B10" s="76"/>
      <c r="C10" s="76"/>
      <c r="D10" s="76"/>
      <c r="E10" s="76"/>
      <c r="F10" s="76"/>
      <c r="G10" s="76"/>
      <c r="H10" s="76"/>
      <c r="I10" s="76"/>
      <c r="J10" s="76"/>
      <c r="K10" s="21"/>
      <c r="L10" s="28"/>
    </row>
    <row r="11" spans="1:12" ht="12.75">
      <c r="A11" s="11" t="s">
        <v>15</v>
      </c>
      <c r="B11" s="5">
        <f>B12</f>
        <v>74.3</v>
      </c>
      <c r="C11" s="5">
        <f aca="true" t="shared" si="0" ref="C11:K11">C12</f>
        <v>26</v>
      </c>
      <c r="D11" s="5">
        <f t="shared" si="0"/>
        <v>763</v>
      </c>
      <c r="E11" s="5">
        <f t="shared" si="0"/>
        <v>3</v>
      </c>
      <c r="F11" s="5">
        <f t="shared" si="0"/>
        <v>17.8</v>
      </c>
      <c r="G11" s="5">
        <f t="shared" si="0"/>
        <v>8</v>
      </c>
      <c r="H11" s="5">
        <f t="shared" si="0"/>
        <v>5.5</v>
      </c>
      <c r="I11" s="5">
        <f t="shared" si="0"/>
        <v>6</v>
      </c>
      <c r="J11" s="5">
        <f t="shared" si="0"/>
        <v>0.5</v>
      </c>
      <c r="K11" s="22">
        <f t="shared" si="0"/>
        <v>1.5</v>
      </c>
      <c r="L11" s="29">
        <f>C11+E11+G11+I11+J11+K11</f>
        <v>45</v>
      </c>
    </row>
    <row r="12" spans="1:12" ht="12.75">
      <c r="A12" s="12" t="s">
        <v>16</v>
      </c>
      <c r="B12" s="6">
        <v>74.3</v>
      </c>
      <c r="C12" s="6">
        <v>26</v>
      </c>
      <c r="D12" s="6">
        <v>763</v>
      </c>
      <c r="E12" s="6">
        <v>3</v>
      </c>
      <c r="F12" s="6">
        <v>17.8</v>
      </c>
      <c r="G12" s="6">
        <v>8</v>
      </c>
      <c r="H12" s="6">
        <v>5.5</v>
      </c>
      <c r="I12" s="6">
        <v>6</v>
      </c>
      <c r="J12" s="6">
        <v>0.5</v>
      </c>
      <c r="K12" s="23">
        <v>1.5</v>
      </c>
      <c r="L12" s="29">
        <f aca="true" t="shared" si="1" ref="L12:L30">C12+E12+G12+I12+J12+K12</f>
        <v>45</v>
      </c>
    </row>
    <row r="13" spans="1:12" ht="13.5" thickBot="1">
      <c r="A13" s="13"/>
      <c r="B13" s="2"/>
      <c r="C13" s="2"/>
      <c r="D13" s="2"/>
      <c r="E13" s="2"/>
      <c r="F13" s="2"/>
      <c r="G13" s="2"/>
      <c r="H13" s="2"/>
      <c r="I13" s="2"/>
      <c r="J13" s="2"/>
      <c r="K13" s="2"/>
      <c r="L13" s="29">
        <f t="shared" si="1"/>
        <v>0</v>
      </c>
    </row>
    <row r="14" spans="1:12" ht="22.5" customHeight="1" thickBot="1">
      <c r="A14" s="75" t="s">
        <v>18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29">
        <f t="shared" si="1"/>
        <v>0</v>
      </c>
    </row>
    <row r="15" spans="1:12" ht="12.75">
      <c r="A15" s="7" t="s">
        <v>15</v>
      </c>
      <c r="B15" s="8">
        <f>B16</f>
        <v>342.8</v>
      </c>
      <c r="C15" s="8">
        <f aca="true" t="shared" si="2" ref="C15:K15">C16</f>
        <v>120</v>
      </c>
      <c r="D15" s="8">
        <f t="shared" si="2"/>
        <v>2035</v>
      </c>
      <c r="E15" s="8">
        <f t="shared" si="2"/>
        <v>8</v>
      </c>
      <c r="F15" s="8">
        <f t="shared" si="2"/>
        <v>93.3</v>
      </c>
      <c r="G15" s="8">
        <f t="shared" si="2"/>
        <v>42</v>
      </c>
      <c r="H15" s="8">
        <f t="shared" si="2"/>
        <v>33.7</v>
      </c>
      <c r="I15" s="8">
        <f t="shared" si="2"/>
        <v>134.9</v>
      </c>
      <c r="J15" s="8">
        <f t="shared" si="2"/>
        <v>32.1</v>
      </c>
      <c r="K15" s="24">
        <f t="shared" si="2"/>
        <v>3</v>
      </c>
      <c r="L15" s="29">
        <f t="shared" si="1"/>
        <v>340</v>
      </c>
    </row>
    <row r="16" spans="1:12" ht="12.75">
      <c r="A16" s="14" t="s">
        <v>16</v>
      </c>
      <c r="B16" s="6">
        <v>342.8</v>
      </c>
      <c r="C16" s="6">
        <v>120</v>
      </c>
      <c r="D16" s="6">
        <v>2035</v>
      </c>
      <c r="E16" s="6">
        <v>8</v>
      </c>
      <c r="F16" s="6">
        <v>93.3</v>
      </c>
      <c r="G16" s="6">
        <v>42</v>
      </c>
      <c r="H16" s="6">
        <v>33.7</v>
      </c>
      <c r="I16" s="6">
        <f>15+19.9+100</f>
        <v>134.9</v>
      </c>
      <c r="J16" s="6">
        <f>52-19.9</f>
        <v>32.1</v>
      </c>
      <c r="K16" s="23">
        <v>3</v>
      </c>
      <c r="L16" s="29">
        <f t="shared" si="1"/>
        <v>340</v>
      </c>
    </row>
    <row r="17" spans="1:12" ht="13.5" thickBot="1">
      <c r="A17" s="13"/>
      <c r="B17" s="2"/>
      <c r="C17" s="2"/>
      <c r="D17" s="2"/>
      <c r="E17" s="2"/>
      <c r="F17" s="2"/>
      <c r="G17" s="2"/>
      <c r="H17" s="2"/>
      <c r="I17" s="2"/>
      <c r="J17" s="2"/>
      <c r="K17" s="2"/>
      <c r="L17" s="29">
        <f t="shared" si="1"/>
        <v>0</v>
      </c>
    </row>
    <row r="18" spans="1:12" ht="24" customHeight="1" thickBot="1">
      <c r="A18" s="75" t="s">
        <v>20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29">
        <f t="shared" si="1"/>
        <v>0</v>
      </c>
    </row>
    <row r="19" spans="1:12" ht="12.75">
      <c r="A19" s="15" t="s">
        <v>15</v>
      </c>
      <c r="B19" s="5">
        <f>B20</f>
        <v>0</v>
      </c>
      <c r="C19" s="5">
        <f aca="true" t="shared" si="3" ref="C19:K19">C20</f>
        <v>0</v>
      </c>
      <c r="D19" s="5">
        <f t="shared" si="3"/>
        <v>0</v>
      </c>
      <c r="E19" s="5">
        <f t="shared" si="3"/>
        <v>0</v>
      </c>
      <c r="F19" s="5">
        <f t="shared" si="3"/>
        <v>66.7</v>
      </c>
      <c r="G19" s="5">
        <f t="shared" si="3"/>
        <v>30</v>
      </c>
      <c r="H19" s="5">
        <f t="shared" si="3"/>
        <v>0</v>
      </c>
      <c r="I19" s="5">
        <f t="shared" si="3"/>
        <v>0</v>
      </c>
      <c r="J19" s="5">
        <f t="shared" si="3"/>
        <v>519.9</v>
      </c>
      <c r="K19" s="22">
        <f t="shared" si="3"/>
        <v>0</v>
      </c>
      <c r="L19" s="29">
        <f t="shared" si="1"/>
        <v>549.9</v>
      </c>
    </row>
    <row r="20" spans="1:12" ht="13.5" thickBot="1">
      <c r="A20" s="10" t="s">
        <v>16</v>
      </c>
      <c r="B20" s="9"/>
      <c r="C20" s="9"/>
      <c r="D20" s="9"/>
      <c r="E20" s="9"/>
      <c r="F20" s="9">
        <v>66.7</v>
      </c>
      <c r="G20" s="9">
        <v>30</v>
      </c>
      <c r="H20" s="9"/>
      <c r="I20" s="9"/>
      <c r="J20" s="9">
        <f>539.8-19.9</f>
        <v>519.9</v>
      </c>
      <c r="K20" s="25"/>
      <c r="L20" s="29">
        <f t="shared" si="1"/>
        <v>549.9</v>
      </c>
    </row>
    <row r="21" spans="1:12" ht="21.75" customHeight="1" thickBot="1">
      <c r="A21" s="75" t="s">
        <v>21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29">
        <f t="shared" si="1"/>
        <v>0</v>
      </c>
    </row>
    <row r="22" spans="1:12" ht="12.75">
      <c r="A22" s="15" t="s">
        <v>15</v>
      </c>
      <c r="B22" s="5">
        <f>B23</f>
        <v>0</v>
      </c>
      <c r="C22" s="5">
        <f aca="true" t="shared" si="4" ref="C22:K22">C23</f>
        <v>50</v>
      </c>
      <c r="D22" s="5">
        <f t="shared" si="4"/>
        <v>0</v>
      </c>
      <c r="E22" s="5">
        <f t="shared" si="4"/>
        <v>2.5</v>
      </c>
      <c r="F22" s="5">
        <f t="shared" si="4"/>
        <v>13.3</v>
      </c>
      <c r="G22" s="5">
        <f t="shared" si="4"/>
        <v>6</v>
      </c>
      <c r="H22" s="5">
        <f t="shared" si="4"/>
        <v>0</v>
      </c>
      <c r="I22" s="5">
        <f t="shared" si="4"/>
        <v>0</v>
      </c>
      <c r="J22" s="5">
        <f t="shared" si="4"/>
        <v>0</v>
      </c>
      <c r="K22" s="22">
        <f t="shared" si="4"/>
        <v>2</v>
      </c>
      <c r="L22" s="29">
        <f t="shared" si="1"/>
        <v>60.5</v>
      </c>
    </row>
    <row r="23" spans="1:12" ht="13.5" thickBot="1">
      <c r="A23" s="10" t="s">
        <v>16</v>
      </c>
      <c r="B23" s="9"/>
      <c r="C23" s="9">
        <v>50</v>
      </c>
      <c r="D23" s="9"/>
      <c r="E23" s="9">
        <v>2.5</v>
      </c>
      <c r="F23" s="9">
        <v>13.3</v>
      </c>
      <c r="G23" s="9">
        <v>6</v>
      </c>
      <c r="H23" s="9"/>
      <c r="I23" s="9"/>
      <c r="J23" s="9">
        <v>0</v>
      </c>
      <c r="K23" s="25">
        <v>2</v>
      </c>
      <c r="L23" s="29">
        <f t="shared" si="1"/>
        <v>60.5</v>
      </c>
    </row>
    <row r="24" spans="1:12" ht="23.25" customHeight="1" thickBot="1">
      <c r="A24" s="75" t="s">
        <v>22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29">
        <f t="shared" si="1"/>
        <v>0</v>
      </c>
    </row>
    <row r="25" spans="1:12" ht="12.75">
      <c r="A25" s="15" t="s">
        <v>15</v>
      </c>
      <c r="B25" s="5">
        <f aca="true" t="shared" si="5" ref="B25:K25">B26</f>
        <v>0</v>
      </c>
      <c r="C25" s="5">
        <f t="shared" si="5"/>
        <v>0</v>
      </c>
      <c r="D25" s="5">
        <f t="shared" si="5"/>
        <v>636</v>
      </c>
      <c r="E25" s="5">
        <f t="shared" si="5"/>
        <v>3</v>
      </c>
      <c r="F25" s="5">
        <f t="shared" si="5"/>
        <v>22.2</v>
      </c>
      <c r="G25" s="5">
        <f t="shared" si="5"/>
        <v>10</v>
      </c>
      <c r="H25" s="5">
        <f t="shared" si="5"/>
        <v>0</v>
      </c>
      <c r="I25" s="5">
        <f t="shared" si="5"/>
        <v>0</v>
      </c>
      <c r="J25" s="5">
        <f t="shared" si="5"/>
        <v>5</v>
      </c>
      <c r="K25" s="22">
        <f t="shared" si="5"/>
        <v>0</v>
      </c>
      <c r="L25" s="29">
        <f t="shared" si="1"/>
        <v>18</v>
      </c>
    </row>
    <row r="26" spans="1:12" ht="12.75">
      <c r="A26" s="14" t="s">
        <v>16</v>
      </c>
      <c r="B26" s="6"/>
      <c r="C26" s="6">
        <v>0</v>
      </c>
      <c r="D26" s="6">
        <v>636</v>
      </c>
      <c r="E26" s="6">
        <v>3</v>
      </c>
      <c r="F26" s="6">
        <v>22.2</v>
      </c>
      <c r="G26" s="6">
        <v>10</v>
      </c>
      <c r="H26" s="6"/>
      <c r="I26" s="6"/>
      <c r="J26" s="6">
        <v>5</v>
      </c>
      <c r="K26" s="23">
        <v>0</v>
      </c>
      <c r="L26" s="29">
        <f t="shared" si="1"/>
        <v>18</v>
      </c>
    </row>
    <row r="27" spans="1:12" ht="13.5" thickBot="1">
      <c r="A27" s="13"/>
      <c r="B27" s="2"/>
      <c r="C27" s="2"/>
      <c r="D27" s="2"/>
      <c r="E27" s="2"/>
      <c r="F27" s="2"/>
      <c r="G27" s="2"/>
      <c r="H27" s="2"/>
      <c r="I27" s="2"/>
      <c r="J27" s="2"/>
      <c r="K27" s="2"/>
      <c r="L27" s="29">
        <f t="shared" si="1"/>
        <v>0</v>
      </c>
    </row>
    <row r="28" spans="1:12" ht="19.5" customHeight="1" thickBot="1">
      <c r="A28" s="75" t="s">
        <v>23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29">
        <f t="shared" si="1"/>
        <v>0</v>
      </c>
    </row>
    <row r="29" spans="1:12" ht="12.75">
      <c r="A29" s="15" t="s">
        <v>15</v>
      </c>
      <c r="B29" s="4">
        <f>B30</f>
        <v>417.1</v>
      </c>
      <c r="C29" s="5">
        <f aca="true" t="shared" si="6" ref="C29:K29">C30</f>
        <v>196</v>
      </c>
      <c r="D29" s="4">
        <f t="shared" si="6"/>
        <v>3434</v>
      </c>
      <c r="E29" s="5">
        <f t="shared" si="6"/>
        <v>16.5</v>
      </c>
      <c r="F29" s="4">
        <f t="shared" si="6"/>
        <v>213.3</v>
      </c>
      <c r="G29" s="5">
        <f t="shared" si="6"/>
        <v>96</v>
      </c>
      <c r="H29" s="4">
        <f t="shared" si="6"/>
        <v>39.2</v>
      </c>
      <c r="I29" s="5">
        <f t="shared" si="6"/>
        <v>140.9</v>
      </c>
      <c r="J29" s="5">
        <f t="shared" si="6"/>
        <v>557.5</v>
      </c>
      <c r="K29" s="22">
        <f t="shared" si="6"/>
        <v>6.5</v>
      </c>
      <c r="L29" s="29">
        <f t="shared" si="1"/>
        <v>1013.4</v>
      </c>
    </row>
    <row r="30" spans="1:12" ht="13.5" thickBot="1">
      <c r="A30" s="16" t="s">
        <v>16</v>
      </c>
      <c r="B30" s="17">
        <f>B12+B16+B20+B23+B26</f>
        <v>417.1</v>
      </c>
      <c r="C30" s="18">
        <f aca="true" t="shared" si="7" ref="C30:K30">C12+C16+C20+C23+C26</f>
        <v>196</v>
      </c>
      <c r="D30" s="17">
        <f t="shared" si="7"/>
        <v>3434</v>
      </c>
      <c r="E30" s="18">
        <f t="shared" si="7"/>
        <v>16.5</v>
      </c>
      <c r="F30" s="17">
        <f t="shared" si="7"/>
        <v>213.3</v>
      </c>
      <c r="G30" s="18">
        <f t="shared" si="7"/>
        <v>96</v>
      </c>
      <c r="H30" s="17">
        <f t="shared" si="7"/>
        <v>39.2</v>
      </c>
      <c r="I30" s="18">
        <f t="shared" si="7"/>
        <v>140.9</v>
      </c>
      <c r="J30" s="18">
        <f t="shared" si="7"/>
        <v>557.5</v>
      </c>
      <c r="K30" s="26">
        <f t="shared" si="7"/>
        <v>6.5</v>
      </c>
      <c r="L30" s="30">
        <f t="shared" si="1"/>
        <v>1013.4</v>
      </c>
    </row>
    <row r="31" spans="1:11" ht="12.75">
      <c r="A31" s="2"/>
      <c r="B31" s="2"/>
      <c r="C31" s="19"/>
      <c r="D31" s="2"/>
      <c r="E31" s="19"/>
      <c r="F31" s="2"/>
      <c r="G31" s="19"/>
      <c r="H31" s="2"/>
      <c r="I31" s="19"/>
      <c r="J31" s="19"/>
      <c r="K31" s="19"/>
    </row>
    <row r="33" spans="2:10" ht="12.75">
      <c r="B33" s="1"/>
      <c r="C33" s="1" t="s">
        <v>24</v>
      </c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 t="s">
        <v>25</v>
      </c>
      <c r="D35" s="1"/>
      <c r="E35" s="1"/>
      <c r="F35" s="1"/>
      <c r="G35" s="1"/>
      <c r="H35" s="1"/>
      <c r="I35" s="1"/>
      <c r="J35" s="1"/>
    </row>
    <row r="36" spans="2:10" ht="12.75">
      <c r="B36" s="1"/>
      <c r="C36" s="1" t="s">
        <v>26</v>
      </c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</sheetData>
  <mergeCells count="14">
    <mergeCell ref="A28:K28"/>
    <mergeCell ref="H7:I8"/>
    <mergeCell ref="A7:A8"/>
    <mergeCell ref="B7:C8"/>
    <mergeCell ref="D7:E8"/>
    <mergeCell ref="F7:G8"/>
    <mergeCell ref="A14:K14"/>
    <mergeCell ref="A18:K18"/>
    <mergeCell ref="A21:K21"/>
    <mergeCell ref="A24:K24"/>
    <mergeCell ref="L7:L8"/>
    <mergeCell ref="J7:J8"/>
    <mergeCell ref="A10:J10"/>
    <mergeCell ref="K7:K8"/>
  </mergeCells>
  <printOptions/>
  <pageMargins left="1.01" right="0.4" top="0.61" bottom="0.44" header="0.5" footer="0.3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G9" sqref="G9"/>
    </sheetView>
  </sheetViews>
  <sheetFormatPr defaultColWidth="9.140625" defaultRowHeight="12.75"/>
  <cols>
    <col min="1" max="1" width="20.00390625" style="0" customWidth="1"/>
    <col min="2" max="2" width="8.8515625" style="0" customWidth="1"/>
    <col min="3" max="3" width="9.28125" style="0" customWidth="1"/>
    <col min="4" max="4" width="9.7109375" style="0" customWidth="1"/>
    <col min="5" max="5" width="8.7109375" style="0" customWidth="1"/>
    <col min="6" max="6" width="10.00390625" style="0" customWidth="1"/>
    <col min="7" max="7" width="7.28125" style="0" customWidth="1"/>
    <col min="8" max="8" width="8.8515625" style="0" customWidth="1"/>
    <col min="9" max="9" width="12.7109375" style="0" customWidth="1"/>
    <col min="10" max="10" width="9.7109375" style="0" customWidth="1"/>
    <col min="11" max="11" width="9.421875" style="0" customWidth="1"/>
    <col min="12" max="12" width="10.57421875" style="0" customWidth="1"/>
    <col min="13" max="13" width="10.140625" style="0" customWidth="1"/>
    <col min="14" max="14" width="9.421875" style="0" customWidth="1"/>
    <col min="15" max="15" width="9.57421875" style="0" customWidth="1"/>
    <col min="16" max="16" width="10.00390625" style="0" customWidth="1"/>
    <col min="17" max="17" width="10.28125" style="0" customWidth="1"/>
    <col min="18" max="18" width="8.8515625" style="0" customWidth="1"/>
    <col min="19" max="19" width="12.140625" style="0" customWidth="1"/>
  </cols>
  <sheetData>
    <row r="1" ht="12.75">
      <c r="P1" t="s">
        <v>48</v>
      </c>
    </row>
    <row r="2" spans="5:19" ht="12.75">
      <c r="E2" s="93" t="s">
        <v>55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20" ht="14.25" customHeight="1">
      <c r="A3" s="32"/>
      <c r="B3" s="33"/>
      <c r="C3" s="33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8"/>
      <c r="Q3" s="38"/>
      <c r="R3" s="33"/>
      <c r="S3" s="32" t="s">
        <v>49</v>
      </c>
      <c r="T3" s="32"/>
    </row>
    <row r="4" spans="1:20" ht="15">
      <c r="A4" s="32"/>
      <c r="B4" s="33"/>
      <c r="C4" s="33"/>
      <c r="D4" s="33"/>
      <c r="E4" s="33"/>
      <c r="F4" s="33"/>
      <c r="G4" s="33"/>
      <c r="H4" s="33" t="s">
        <v>50</v>
      </c>
      <c r="I4" s="33"/>
      <c r="J4" s="33"/>
      <c r="K4" s="33"/>
      <c r="L4" s="33"/>
      <c r="M4" s="33"/>
      <c r="N4" s="33"/>
      <c r="O4" s="32"/>
      <c r="P4" s="33"/>
      <c r="Q4" s="33"/>
      <c r="R4" s="33"/>
      <c r="S4" s="32"/>
      <c r="T4" s="32"/>
    </row>
    <row r="5" spans="1:20" ht="12.75" customHeight="1">
      <c r="A5" s="96" t="s">
        <v>4</v>
      </c>
      <c r="B5" s="97" t="s">
        <v>44</v>
      </c>
      <c r="C5" s="98"/>
      <c r="D5" s="98"/>
      <c r="E5" s="98"/>
      <c r="F5" s="98"/>
      <c r="G5" s="98"/>
      <c r="H5" s="98"/>
      <c r="I5" s="99"/>
      <c r="J5" s="97" t="s">
        <v>45</v>
      </c>
      <c r="K5" s="98"/>
      <c r="L5" s="99"/>
      <c r="M5" s="94" t="s">
        <v>46</v>
      </c>
      <c r="N5" s="94"/>
      <c r="O5" s="94"/>
      <c r="P5" s="94" t="s">
        <v>47</v>
      </c>
      <c r="Q5" s="94"/>
      <c r="R5" s="94"/>
      <c r="S5" s="95" t="s">
        <v>27</v>
      </c>
      <c r="T5" s="32"/>
    </row>
    <row r="6" spans="1:20" ht="69" customHeight="1">
      <c r="A6" s="96"/>
      <c r="B6" s="100"/>
      <c r="C6" s="101"/>
      <c r="D6" s="101"/>
      <c r="E6" s="101"/>
      <c r="F6" s="101"/>
      <c r="G6" s="101"/>
      <c r="H6" s="101"/>
      <c r="I6" s="102"/>
      <c r="J6" s="100"/>
      <c r="K6" s="101"/>
      <c r="L6" s="102"/>
      <c r="M6" s="94"/>
      <c r="N6" s="94"/>
      <c r="O6" s="94"/>
      <c r="P6" s="94"/>
      <c r="Q6" s="94"/>
      <c r="R6" s="94"/>
      <c r="S6" s="95"/>
      <c r="T6" s="32"/>
    </row>
    <row r="7" spans="1:20" ht="56.25" customHeight="1">
      <c r="A7" s="34"/>
      <c r="B7" s="37" t="s">
        <v>40</v>
      </c>
      <c r="C7" s="37" t="s">
        <v>41</v>
      </c>
      <c r="D7" s="37" t="s">
        <v>42</v>
      </c>
      <c r="E7" s="34" t="s">
        <v>9</v>
      </c>
      <c r="F7" s="34" t="s">
        <v>10</v>
      </c>
      <c r="G7" s="37" t="s">
        <v>42</v>
      </c>
      <c r="H7" s="34" t="s">
        <v>58</v>
      </c>
      <c r="I7" s="37" t="s">
        <v>56</v>
      </c>
      <c r="J7" s="34" t="s">
        <v>57</v>
      </c>
      <c r="K7" s="37" t="s">
        <v>42</v>
      </c>
      <c r="L7" s="34" t="s">
        <v>9</v>
      </c>
      <c r="M7" s="34" t="s">
        <v>12</v>
      </c>
      <c r="N7" s="37" t="s">
        <v>42</v>
      </c>
      <c r="O7" s="34" t="s">
        <v>9</v>
      </c>
      <c r="P7" s="34" t="s">
        <v>13</v>
      </c>
      <c r="Q7" s="37" t="s">
        <v>43</v>
      </c>
      <c r="R7" s="34" t="s">
        <v>9</v>
      </c>
      <c r="S7" s="35" t="s">
        <v>9</v>
      </c>
      <c r="T7" s="32"/>
    </row>
    <row r="8" spans="1:20" ht="30.75" customHeight="1">
      <c r="A8" s="87" t="s">
        <v>14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9"/>
      <c r="S8" s="34"/>
      <c r="T8" s="32"/>
    </row>
    <row r="9" spans="1:20" ht="20.25" customHeight="1">
      <c r="A9" s="36" t="s">
        <v>15</v>
      </c>
      <c r="B9" s="36">
        <f>B10+B11</f>
        <v>0.1348</v>
      </c>
      <c r="C9" s="36"/>
      <c r="D9" s="36"/>
      <c r="E9" s="40">
        <f aca="true" t="shared" si="0" ref="E9:S9">E10+E11</f>
        <v>105.02268000000001</v>
      </c>
      <c r="F9" s="36"/>
      <c r="G9" s="41"/>
      <c r="H9" s="36"/>
      <c r="I9" s="42">
        <f>E9+H9</f>
        <v>105.02268000000001</v>
      </c>
      <c r="J9" s="43">
        <f t="shared" si="0"/>
        <v>0.215</v>
      </c>
      <c r="K9" s="44"/>
      <c r="L9" s="44">
        <f t="shared" si="0"/>
        <v>2.5155</v>
      </c>
      <c r="M9" s="44">
        <f t="shared" si="0"/>
        <v>25</v>
      </c>
      <c r="N9" s="44"/>
      <c r="O9" s="44">
        <f t="shared" si="0"/>
        <v>31</v>
      </c>
      <c r="P9" s="44">
        <f t="shared" si="0"/>
        <v>4.42</v>
      </c>
      <c r="Q9" s="44"/>
      <c r="R9" s="44">
        <v>20</v>
      </c>
      <c r="S9" s="44">
        <f t="shared" si="0"/>
        <v>153.452</v>
      </c>
      <c r="T9" s="32"/>
    </row>
    <row r="10" spans="1:20" ht="19.5" customHeight="1">
      <c r="A10" s="45" t="s">
        <v>34</v>
      </c>
      <c r="B10" s="46">
        <v>0.1348</v>
      </c>
      <c r="C10" s="46"/>
      <c r="D10" s="46">
        <v>779.1</v>
      </c>
      <c r="E10" s="47">
        <f>B10*D10</f>
        <v>105.02268000000001</v>
      </c>
      <c r="F10" s="47"/>
      <c r="G10" s="48"/>
      <c r="H10" s="47"/>
      <c r="I10" s="60">
        <f>E10+H10</f>
        <v>105.02268000000001</v>
      </c>
      <c r="J10" s="46">
        <v>0.215</v>
      </c>
      <c r="K10" s="50">
        <v>11.7</v>
      </c>
      <c r="L10" s="47">
        <f>K10*J10</f>
        <v>2.5155</v>
      </c>
      <c r="M10" s="47">
        <v>20.2</v>
      </c>
      <c r="N10" s="46">
        <v>1.24</v>
      </c>
      <c r="O10" s="47">
        <f>M10*N10</f>
        <v>25.048</v>
      </c>
      <c r="P10" s="47">
        <v>4.42</v>
      </c>
      <c r="Q10" s="51">
        <v>3.385872</v>
      </c>
      <c r="R10" s="47">
        <f>P10*Q10</f>
        <v>14.96555424</v>
      </c>
      <c r="S10" s="44">
        <f>105+2.5+25+15</f>
        <v>147.5</v>
      </c>
      <c r="T10" s="32"/>
    </row>
    <row r="11" spans="1:20" ht="20.25" customHeight="1">
      <c r="A11" s="52" t="s">
        <v>35</v>
      </c>
      <c r="B11" s="35"/>
      <c r="C11" s="35"/>
      <c r="D11" s="35"/>
      <c r="E11" s="35"/>
      <c r="F11" s="35"/>
      <c r="G11" s="41"/>
      <c r="H11" s="35"/>
      <c r="I11" s="49">
        <f>E11+H11</f>
        <v>0</v>
      </c>
      <c r="J11" s="35"/>
      <c r="K11" s="35"/>
      <c r="L11" s="35"/>
      <c r="M11" s="53">
        <v>4.8</v>
      </c>
      <c r="N11" s="54">
        <v>1.24</v>
      </c>
      <c r="O11" s="47">
        <f>M11*N11</f>
        <v>5.952</v>
      </c>
      <c r="P11" s="35"/>
      <c r="Q11" s="35"/>
      <c r="R11" s="53"/>
      <c r="S11" s="44">
        <f>E11+L11+O11+R11</f>
        <v>5.952</v>
      </c>
      <c r="T11" s="32"/>
    </row>
    <row r="12" spans="1:20" ht="23.25" customHeight="1">
      <c r="A12" s="84" t="s">
        <v>37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  <c r="S12" s="36">
        <f>E12+L12+O12+R12</f>
        <v>0</v>
      </c>
      <c r="T12" s="32"/>
    </row>
    <row r="13" spans="1:20" ht="15">
      <c r="A13" s="49" t="s">
        <v>15</v>
      </c>
      <c r="B13" s="40">
        <f>B14+B15</f>
        <v>0</v>
      </c>
      <c r="C13" s="40"/>
      <c r="D13" s="40"/>
      <c r="E13" s="40">
        <f aca="true" t="shared" si="1" ref="E13:S13">E14+E15</f>
        <v>356.03568000000007</v>
      </c>
      <c r="F13" s="40"/>
      <c r="G13" s="40"/>
      <c r="H13" s="40">
        <f>H14+H15</f>
        <v>54.3403</v>
      </c>
      <c r="I13" s="42">
        <f>E13+H13</f>
        <v>410.3759800000001</v>
      </c>
      <c r="J13" s="44">
        <f t="shared" si="1"/>
        <v>4.28</v>
      </c>
      <c r="K13" s="40"/>
      <c r="L13" s="40">
        <f t="shared" si="1"/>
        <v>50.076</v>
      </c>
      <c r="M13" s="40">
        <f t="shared" si="1"/>
        <v>151.65</v>
      </c>
      <c r="N13" s="40"/>
      <c r="O13" s="44">
        <f>130+35</f>
        <v>165</v>
      </c>
      <c r="P13" s="40">
        <f t="shared" si="1"/>
        <v>0</v>
      </c>
      <c r="Q13" s="40"/>
      <c r="R13" s="40">
        <f t="shared" si="1"/>
        <v>0</v>
      </c>
      <c r="S13" s="40">
        <f t="shared" si="1"/>
        <v>648.044</v>
      </c>
      <c r="T13" s="32"/>
    </row>
    <row r="14" spans="1:20" ht="18.75" customHeight="1">
      <c r="A14" s="45" t="s">
        <v>34</v>
      </c>
      <c r="B14" s="47"/>
      <c r="C14" s="47">
        <f>2200+660</f>
        <v>2860</v>
      </c>
      <c r="D14" s="50">
        <v>19.76</v>
      </c>
      <c r="E14" s="47">
        <f>C14*D14*6.3/1000</f>
        <v>356.03568000000007</v>
      </c>
      <c r="F14" s="45">
        <v>1.49</v>
      </c>
      <c r="G14" s="50">
        <v>36.47</v>
      </c>
      <c r="H14" s="47">
        <f>F14*G14</f>
        <v>54.3403</v>
      </c>
      <c r="I14" s="42">
        <f>E14+H14</f>
        <v>410.3759800000001</v>
      </c>
      <c r="J14" s="47">
        <v>2.14</v>
      </c>
      <c r="K14" s="50">
        <v>11.7</v>
      </c>
      <c r="L14" s="47">
        <f>K14*J14</f>
        <v>25.038</v>
      </c>
      <c r="M14" s="47">
        <v>121</v>
      </c>
      <c r="N14" s="46">
        <v>1.24</v>
      </c>
      <c r="O14" s="47">
        <f>N14*M14</f>
        <v>150.04</v>
      </c>
      <c r="P14" s="47"/>
      <c r="Q14" s="51"/>
      <c r="R14" s="47">
        <f>P14*Q14</f>
        <v>0</v>
      </c>
      <c r="S14" s="44">
        <f>410+25+150</f>
        <v>585</v>
      </c>
      <c r="T14" s="32"/>
    </row>
    <row r="15" spans="1:20" ht="18.75" customHeight="1">
      <c r="A15" s="52" t="s">
        <v>35</v>
      </c>
      <c r="B15" s="55"/>
      <c r="C15" s="55"/>
      <c r="D15" s="55"/>
      <c r="E15" s="55"/>
      <c r="F15" s="55"/>
      <c r="G15" s="56"/>
      <c r="H15" s="55"/>
      <c r="I15" s="42">
        <f>E15+H15</f>
        <v>0</v>
      </c>
      <c r="J15" s="53">
        <v>2.14</v>
      </c>
      <c r="K15" s="50">
        <v>11.7</v>
      </c>
      <c r="L15" s="47">
        <f>K15*J15</f>
        <v>25.038</v>
      </c>
      <c r="M15" s="47">
        <v>30.65</v>
      </c>
      <c r="N15" s="46">
        <v>1.24</v>
      </c>
      <c r="O15" s="47">
        <f>N15*M15</f>
        <v>38.006</v>
      </c>
      <c r="P15" s="47"/>
      <c r="Q15" s="51"/>
      <c r="R15" s="47">
        <f>P15*Q15</f>
        <v>0</v>
      </c>
      <c r="S15" s="44">
        <f>E15+L15+O15+R15</f>
        <v>63.044</v>
      </c>
      <c r="T15" s="32"/>
    </row>
    <row r="16" spans="1:20" ht="34.5" customHeight="1">
      <c r="A16" s="84" t="s">
        <v>38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  <c r="S16" s="36"/>
      <c r="T16" s="32"/>
    </row>
    <row r="17" spans="1:20" ht="19.5" customHeight="1">
      <c r="A17" s="49" t="s">
        <v>15</v>
      </c>
      <c r="B17" s="36">
        <f>B18</f>
        <v>0</v>
      </c>
      <c r="C17" s="36"/>
      <c r="D17" s="36"/>
      <c r="E17" s="36">
        <f aca="true" t="shared" si="2" ref="E17:R17">E18</f>
        <v>0</v>
      </c>
      <c r="F17" s="36"/>
      <c r="G17" s="36"/>
      <c r="H17" s="36"/>
      <c r="I17" s="41"/>
      <c r="J17" s="36">
        <f t="shared" si="2"/>
        <v>0</v>
      </c>
      <c r="K17" s="36"/>
      <c r="L17" s="36">
        <f t="shared" si="2"/>
        <v>0</v>
      </c>
      <c r="M17" s="44">
        <f t="shared" si="2"/>
        <v>134.7</v>
      </c>
      <c r="N17" s="44"/>
      <c r="O17" s="44">
        <f t="shared" si="2"/>
        <v>167.028</v>
      </c>
      <c r="P17" s="36">
        <f t="shared" si="2"/>
        <v>0</v>
      </c>
      <c r="Q17" s="36"/>
      <c r="R17" s="36">
        <f t="shared" si="2"/>
        <v>0</v>
      </c>
      <c r="S17" s="44">
        <f>E17+L17+O17+R17</f>
        <v>167.028</v>
      </c>
      <c r="T17" s="32"/>
    </row>
    <row r="18" spans="1:20" ht="21" customHeight="1">
      <c r="A18" s="45" t="s">
        <v>34</v>
      </c>
      <c r="B18" s="45"/>
      <c r="C18" s="45"/>
      <c r="D18" s="45"/>
      <c r="E18" s="45">
        <v>0</v>
      </c>
      <c r="F18" s="45"/>
      <c r="G18" s="45"/>
      <c r="H18" s="45"/>
      <c r="I18" s="52"/>
      <c r="J18" s="45"/>
      <c r="K18" s="45"/>
      <c r="L18" s="45">
        <v>0</v>
      </c>
      <c r="M18" s="47">
        <v>134.7</v>
      </c>
      <c r="N18" s="46">
        <v>1.24</v>
      </c>
      <c r="O18" s="47">
        <f>M18*N18</f>
        <v>167.028</v>
      </c>
      <c r="P18" s="45"/>
      <c r="Q18" s="45"/>
      <c r="R18" s="45"/>
      <c r="S18" s="44">
        <f>E18+L18+O18+R18</f>
        <v>167.028</v>
      </c>
      <c r="T18" s="32"/>
    </row>
    <row r="19" spans="1:20" ht="32.25" customHeight="1">
      <c r="A19" s="90" t="s">
        <v>36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  <c r="T19" s="32"/>
    </row>
    <row r="20" spans="1:20" ht="18.75" customHeight="1">
      <c r="A20" s="49" t="s">
        <v>15</v>
      </c>
      <c r="B20" s="57">
        <f>B21</f>
        <v>0</v>
      </c>
      <c r="C20" s="57"/>
      <c r="D20" s="57"/>
      <c r="E20" s="57">
        <f aca="true" t="shared" si="3" ref="E20:S20">E21</f>
        <v>0</v>
      </c>
      <c r="F20" s="57"/>
      <c r="G20" s="57"/>
      <c r="H20" s="57"/>
      <c r="I20" s="52"/>
      <c r="J20" s="57">
        <f t="shared" si="3"/>
        <v>0</v>
      </c>
      <c r="K20" s="57"/>
      <c r="L20" s="57">
        <f t="shared" si="3"/>
        <v>0</v>
      </c>
      <c r="M20" s="58">
        <f t="shared" si="3"/>
        <v>1.65</v>
      </c>
      <c r="N20" s="58"/>
      <c r="O20" s="58">
        <f t="shared" si="3"/>
        <v>2.046</v>
      </c>
      <c r="P20" s="58">
        <f t="shared" si="3"/>
        <v>4.42</v>
      </c>
      <c r="Q20" s="58"/>
      <c r="R20" s="58">
        <f t="shared" si="3"/>
        <v>14.96555424</v>
      </c>
      <c r="S20" s="58">
        <f t="shared" si="3"/>
        <v>17</v>
      </c>
      <c r="T20" s="32"/>
    </row>
    <row r="21" spans="1:20" ht="21" customHeight="1">
      <c r="A21" s="45" t="s">
        <v>34</v>
      </c>
      <c r="B21" s="45"/>
      <c r="C21" s="45"/>
      <c r="D21" s="45"/>
      <c r="E21" s="45"/>
      <c r="F21" s="45"/>
      <c r="G21" s="45"/>
      <c r="H21" s="45"/>
      <c r="I21" s="52"/>
      <c r="J21" s="45"/>
      <c r="K21" s="45"/>
      <c r="L21" s="45"/>
      <c r="M21" s="46">
        <v>1.65</v>
      </c>
      <c r="N21" s="46">
        <v>1.24</v>
      </c>
      <c r="O21" s="47">
        <f>M21*N21</f>
        <v>2.046</v>
      </c>
      <c r="P21" s="59">
        <v>4.42</v>
      </c>
      <c r="Q21" s="51">
        <v>3.385872</v>
      </c>
      <c r="R21" s="47">
        <f>P21*Q21</f>
        <v>14.96555424</v>
      </c>
      <c r="S21" s="44">
        <f>15+2</f>
        <v>17</v>
      </c>
      <c r="T21" s="32"/>
    </row>
    <row r="22" spans="1:20" ht="30.75" customHeight="1">
      <c r="A22" s="84" t="s">
        <v>39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  <c r="S22" s="36"/>
      <c r="T22" s="32"/>
    </row>
    <row r="23" spans="1:20" ht="15">
      <c r="A23" s="49" t="s">
        <v>15</v>
      </c>
      <c r="B23" s="36">
        <f>B24+B25</f>
        <v>0</v>
      </c>
      <c r="C23" s="44">
        <f>C24</f>
        <v>700</v>
      </c>
      <c r="D23" s="36"/>
      <c r="E23" s="44">
        <f>E24</f>
        <v>87.542728</v>
      </c>
      <c r="F23" s="36"/>
      <c r="G23" s="36"/>
      <c r="H23" s="36"/>
      <c r="I23" s="60">
        <f>E23</f>
        <v>87.542728</v>
      </c>
      <c r="J23" s="43">
        <f>J24</f>
        <v>0.255</v>
      </c>
      <c r="K23" s="44"/>
      <c r="L23" s="44">
        <f>L24+L25</f>
        <v>2.9835</v>
      </c>
      <c r="M23" s="44">
        <f>M24+M25</f>
        <v>21.8</v>
      </c>
      <c r="N23" s="44"/>
      <c r="O23" s="44">
        <f>22+1</f>
        <v>23</v>
      </c>
      <c r="P23" s="44">
        <f>P24+P25</f>
        <v>0</v>
      </c>
      <c r="Q23" s="44"/>
      <c r="R23" s="36">
        <f>R24+R25</f>
        <v>0</v>
      </c>
      <c r="S23" s="44">
        <f>S24+S25</f>
        <v>117.5</v>
      </c>
      <c r="T23" s="32"/>
    </row>
    <row r="24" spans="1:20" ht="18" customHeight="1">
      <c r="A24" s="45" t="s">
        <v>34</v>
      </c>
      <c r="B24" s="36"/>
      <c r="C24" s="47">
        <v>700</v>
      </c>
      <c r="D24" s="50">
        <v>19.76</v>
      </c>
      <c r="E24" s="47">
        <f>C24*D24*6.329/1000</f>
        <v>87.542728</v>
      </c>
      <c r="F24" s="35"/>
      <c r="G24" s="35"/>
      <c r="H24" s="35"/>
      <c r="I24" s="61">
        <f>E24</f>
        <v>87.542728</v>
      </c>
      <c r="J24" s="54">
        <v>0.255</v>
      </c>
      <c r="K24" s="50">
        <v>11.7</v>
      </c>
      <c r="L24" s="53">
        <f>J24*K24</f>
        <v>2.9835</v>
      </c>
      <c r="M24" s="53">
        <v>21.8</v>
      </c>
      <c r="N24" s="46">
        <v>1.24</v>
      </c>
      <c r="O24" s="53">
        <f>M24*N24</f>
        <v>27.032</v>
      </c>
      <c r="P24" s="53"/>
      <c r="Q24" s="51"/>
      <c r="R24" s="35"/>
      <c r="S24" s="44">
        <f>87.5+3+27</f>
        <v>117.5</v>
      </c>
      <c r="T24" s="32"/>
    </row>
    <row r="25" spans="1:20" ht="18" customHeight="1">
      <c r="A25" s="52" t="s">
        <v>35</v>
      </c>
      <c r="B25" s="45"/>
      <c r="C25" s="45"/>
      <c r="D25" s="45"/>
      <c r="E25" s="45"/>
      <c r="F25" s="45"/>
      <c r="G25" s="45"/>
      <c r="H25" s="45"/>
      <c r="I25" s="52"/>
      <c r="J25" s="45"/>
      <c r="K25" s="45"/>
      <c r="L25" s="45"/>
      <c r="M25" s="46"/>
      <c r="N25" s="46"/>
      <c r="O25" s="53">
        <f>M25*N25</f>
        <v>0</v>
      </c>
      <c r="P25" s="53"/>
      <c r="Q25" s="51"/>
      <c r="R25" s="35"/>
      <c r="S25" s="44">
        <f>O25</f>
        <v>0</v>
      </c>
      <c r="T25" s="32"/>
    </row>
    <row r="26" spans="1:20" ht="27" customHeight="1">
      <c r="A26" s="84" t="s">
        <v>23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36">
        <f>E26+L26+O26+R26</f>
        <v>0</v>
      </c>
      <c r="T26" s="32"/>
    </row>
    <row r="27" spans="1:20" ht="18.75" customHeight="1">
      <c r="A27" s="49" t="s">
        <v>15</v>
      </c>
      <c r="B27" s="60">
        <f>B28+B29</f>
        <v>0.1348</v>
      </c>
      <c r="C27" s="60">
        <f>C28+C29</f>
        <v>3560</v>
      </c>
      <c r="D27" s="49"/>
      <c r="E27" s="42">
        <f>E28+E29</f>
        <v>548.5</v>
      </c>
      <c r="F27" s="49">
        <f>F14</f>
        <v>1.49</v>
      </c>
      <c r="G27" s="49"/>
      <c r="H27" s="42">
        <f>H28</f>
        <v>54.3403</v>
      </c>
      <c r="I27" s="60">
        <f>I28</f>
        <v>602.5</v>
      </c>
      <c r="J27" s="60">
        <f>J28+J29</f>
        <v>4.75</v>
      </c>
      <c r="K27" s="60"/>
      <c r="L27" s="60">
        <f>30.5+25</f>
        <v>55.5</v>
      </c>
      <c r="M27" s="60">
        <f>M28+M29</f>
        <v>334.79999999999995</v>
      </c>
      <c r="N27" s="60"/>
      <c r="O27" s="60">
        <f>O28+O29</f>
        <v>414.95799999999997</v>
      </c>
      <c r="P27" s="60">
        <f>P28+P29</f>
        <v>8.84</v>
      </c>
      <c r="Q27" s="60"/>
      <c r="R27" s="60">
        <f>R28+R29</f>
        <v>30</v>
      </c>
      <c r="S27" s="60">
        <f>S28+S29</f>
        <v>1103.028</v>
      </c>
      <c r="T27" s="32"/>
    </row>
    <row r="28" spans="1:20" ht="31.5" customHeight="1">
      <c r="A28" s="52" t="s">
        <v>34</v>
      </c>
      <c r="B28" s="62">
        <f>B10+B14+B18+B21+B24</f>
        <v>0.1348</v>
      </c>
      <c r="C28" s="60">
        <f>C14+C24</f>
        <v>3560</v>
      </c>
      <c r="D28" s="60"/>
      <c r="E28" s="60">
        <f>105+87.5+356</f>
        <v>548.5</v>
      </c>
      <c r="F28" s="49">
        <f>F14</f>
        <v>1.49</v>
      </c>
      <c r="G28" s="49"/>
      <c r="H28" s="60">
        <f>H14</f>
        <v>54.3403</v>
      </c>
      <c r="I28" s="60">
        <f>105+410+87.5</f>
        <v>602.5</v>
      </c>
      <c r="J28" s="60">
        <f>J10+J14+J18+J21+J24</f>
        <v>2.61</v>
      </c>
      <c r="K28" s="60"/>
      <c r="L28" s="60">
        <f>L10+L14+L18+L21+L24</f>
        <v>30.537</v>
      </c>
      <c r="M28" s="60">
        <f>M10+M14+M18+M21+M24</f>
        <v>299.34999999999997</v>
      </c>
      <c r="N28" s="60"/>
      <c r="O28" s="60">
        <f>25+150+167+27+2</f>
        <v>371</v>
      </c>
      <c r="P28" s="60">
        <f>P10+P14+P18+P21+P24</f>
        <v>8.84</v>
      </c>
      <c r="Q28" s="60"/>
      <c r="R28" s="60">
        <f>15+15</f>
        <v>30</v>
      </c>
      <c r="S28" s="60">
        <f>S10+S14+S18+S21+S24</f>
        <v>1034.028</v>
      </c>
      <c r="T28" s="32"/>
    </row>
    <row r="29" spans="1:20" ht="21" customHeight="1">
      <c r="A29" s="52" t="s">
        <v>35</v>
      </c>
      <c r="B29" s="49">
        <f>B11+B15+B25</f>
        <v>0</v>
      </c>
      <c r="C29" s="49"/>
      <c r="D29" s="49"/>
      <c r="E29" s="49">
        <f>E11+E15+E25</f>
        <v>0</v>
      </c>
      <c r="F29" s="49"/>
      <c r="G29" s="49"/>
      <c r="H29" s="49"/>
      <c r="I29" s="41"/>
      <c r="J29" s="60">
        <f>J11+J15+J25</f>
        <v>2.14</v>
      </c>
      <c r="K29" s="49"/>
      <c r="L29" s="60">
        <f>L11+L15+L25</f>
        <v>25.038</v>
      </c>
      <c r="M29" s="60">
        <f>M11+M15+M25</f>
        <v>35.449999999999996</v>
      </c>
      <c r="N29" s="60"/>
      <c r="O29" s="60">
        <f>O11+O15+O25</f>
        <v>43.958</v>
      </c>
      <c r="P29" s="60">
        <f>P11+P15+P25</f>
        <v>0</v>
      </c>
      <c r="Q29" s="60"/>
      <c r="R29" s="60">
        <f>R11+R15+R25</f>
        <v>0</v>
      </c>
      <c r="S29" s="60">
        <v>69</v>
      </c>
      <c r="T29" s="32"/>
    </row>
    <row r="30" spans="1:20" ht="21" customHeight="1">
      <c r="A30" s="63"/>
      <c r="B30" s="64"/>
      <c r="C30" s="64"/>
      <c r="D30" s="64"/>
      <c r="E30" s="64"/>
      <c r="F30" s="64"/>
      <c r="G30" s="64"/>
      <c r="H30" s="64"/>
      <c r="I30" s="65"/>
      <c r="J30" s="66"/>
      <c r="K30" s="64"/>
      <c r="L30" s="66"/>
      <c r="M30" s="66"/>
      <c r="N30" s="66"/>
      <c r="O30" s="66"/>
      <c r="P30" s="66"/>
      <c r="Q30" s="66"/>
      <c r="R30" s="66"/>
      <c r="S30" s="66"/>
      <c r="T30" s="32"/>
    </row>
    <row r="31" spans="1:19" ht="12.75">
      <c r="A31" s="67"/>
      <c r="B31" s="68"/>
      <c r="C31" s="68"/>
      <c r="D31" s="70" t="s">
        <v>51</v>
      </c>
      <c r="E31" s="70"/>
      <c r="F31" s="70"/>
      <c r="G31" s="70"/>
      <c r="H31" s="70"/>
      <c r="I31" s="70"/>
      <c r="M31" s="70" t="s">
        <v>52</v>
      </c>
      <c r="N31" s="70"/>
      <c r="O31" s="69"/>
      <c r="P31" s="69"/>
      <c r="Q31" s="69"/>
      <c r="R31" s="69"/>
      <c r="S31" s="69"/>
    </row>
    <row r="32" spans="1:19" ht="12.75">
      <c r="A32" s="69"/>
      <c r="B32" s="69"/>
      <c r="C32" s="69"/>
      <c r="D32" s="70" t="s">
        <v>53</v>
      </c>
      <c r="E32" s="70"/>
      <c r="F32" s="70"/>
      <c r="G32" s="70"/>
      <c r="H32" s="70"/>
      <c r="I32" s="70"/>
      <c r="M32" s="70" t="s">
        <v>54</v>
      </c>
      <c r="N32" s="70"/>
      <c r="O32" s="70"/>
      <c r="P32" s="69"/>
      <c r="Q32" s="69"/>
      <c r="R32" s="69"/>
      <c r="S32" s="69"/>
    </row>
    <row r="33" spans="1:19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</sheetData>
  <mergeCells count="13">
    <mergeCell ref="E2:S2"/>
    <mergeCell ref="P5:R6"/>
    <mergeCell ref="S5:S6"/>
    <mergeCell ref="A5:A6"/>
    <mergeCell ref="J5:L6"/>
    <mergeCell ref="M5:O6"/>
    <mergeCell ref="B5:I6"/>
    <mergeCell ref="A26:R26"/>
    <mergeCell ref="A8:R8"/>
    <mergeCell ref="A12:R12"/>
    <mergeCell ref="A16:R16"/>
    <mergeCell ref="A22:R22"/>
    <mergeCell ref="A19:S19"/>
  </mergeCells>
  <printOptions/>
  <pageMargins left="0.17" right="0.17" top="0.21" bottom="0.2" header="0.16" footer="0.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2" sqref="H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R35" sqref="R34:R35"/>
    </sheetView>
  </sheetViews>
  <sheetFormatPr defaultColWidth="9.140625" defaultRowHeight="12.75"/>
  <sheetData>
    <row r="2" spans="5:12" ht="12.75">
      <c r="E2" s="1"/>
      <c r="J2" s="1"/>
      <c r="K2" s="1" t="s">
        <v>0</v>
      </c>
      <c r="L2" s="1"/>
    </row>
    <row r="3" spans="5:12" ht="12.75">
      <c r="E3" s="1"/>
      <c r="J3" s="1"/>
      <c r="K3" s="1" t="s">
        <v>33</v>
      </c>
      <c r="L3" s="1"/>
    </row>
    <row r="4" spans="5:12" ht="12.75">
      <c r="E4" s="1"/>
      <c r="J4" s="1"/>
      <c r="K4" s="1" t="s">
        <v>32</v>
      </c>
      <c r="L4" s="1"/>
    </row>
    <row r="5" spans="5:12" ht="12.75">
      <c r="E5" s="1"/>
      <c r="J5" s="1" t="s">
        <v>30</v>
      </c>
      <c r="K5" s="1"/>
      <c r="L5" s="1"/>
    </row>
    <row r="6" spans="10:13" ht="12.75">
      <c r="J6" s="1" t="s">
        <v>31</v>
      </c>
      <c r="K6" s="1"/>
      <c r="L6" s="1"/>
      <c r="M6" s="1"/>
    </row>
    <row r="7" spans="2:11" ht="16.5" thickBot="1">
      <c r="B7" s="31"/>
      <c r="C7" s="31" t="s">
        <v>28</v>
      </c>
      <c r="D7" s="31"/>
      <c r="E7" s="31"/>
      <c r="F7" s="31"/>
      <c r="H7" s="1"/>
      <c r="I7" s="1"/>
      <c r="J7" s="1"/>
      <c r="K7" s="1"/>
    </row>
    <row r="8" spans="1:12" ht="12.75">
      <c r="A8" s="81" t="s">
        <v>4</v>
      </c>
      <c r="B8" s="79" t="s">
        <v>5</v>
      </c>
      <c r="C8" s="79"/>
      <c r="D8" s="79" t="s">
        <v>11</v>
      </c>
      <c r="E8" s="79"/>
      <c r="F8" s="79" t="s">
        <v>6</v>
      </c>
      <c r="G8" s="79"/>
      <c r="H8" s="79" t="s">
        <v>7</v>
      </c>
      <c r="I8" s="79"/>
      <c r="J8" s="73" t="s">
        <v>19</v>
      </c>
      <c r="K8" s="77" t="s">
        <v>17</v>
      </c>
      <c r="L8" s="71" t="s">
        <v>27</v>
      </c>
    </row>
    <row r="9" spans="1:12" ht="12.75">
      <c r="A9" s="82"/>
      <c r="B9" s="80"/>
      <c r="C9" s="80"/>
      <c r="D9" s="80"/>
      <c r="E9" s="80"/>
      <c r="F9" s="80"/>
      <c r="G9" s="80"/>
      <c r="H9" s="80"/>
      <c r="I9" s="80"/>
      <c r="J9" s="74"/>
      <c r="K9" s="78"/>
      <c r="L9" s="72"/>
    </row>
    <row r="10" spans="1:12" ht="13.5" thickBot="1">
      <c r="A10" s="10"/>
      <c r="B10" s="3" t="s">
        <v>8</v>
      </c>
      <c r="C10" s="3" t="s">
        <v>9</v>
      </c>
      <c r="D10" s="3" t="s">
        <v>10</v>
      </c>
      <c r="E10" s="3" t="s">
        <v>9</v>
      </c>
      <c r="F10" s="3" t="s">
        <v>12</v>
      </c>
      <c r="G10" s="3" t="s">
        <v>9</v>
      </c>
      <c r="H10" s="3" t="s">
        <v>13</v>
      </c>
      <c r="I10" s="3" t="s">
        <v>9</v>
      </c>
      <c r="J10" s="3" t="s">
        <v>9</v>
      </c>
      <c r="K10" s="20" t="s">
        <v>9</v>
      </c>
      <c r="L10" s="27" t="s">
        <v>9</v>
      </c>
    </row>
    <row r="11" spans="1:12" ht="13.5" thickBot="1">
      <c r="A11" s="75" t="s">
        <v>14</v>
      </c>
      <c r="B11" s="76"/>
      <c r="C11" s="76"/>
      <c r="D11" s="76"/>
      <c r="E11" s="76"/>
      <c r="F11" s="76"/>
      <c r="G11" s="76"/>
      <c r="H11" s="76"/>
      <c r="I11" s="76"/>
      <c r="J11" s="76"/>
      <c r="K11" s="21"/>
      <c r="L11" s="28"/>
    </row>
    <row r="12" spans="1:12" ht="12.75">
      <c r="A12" s="11" t="s">
        <v>15</v>
      </c>
      <c r="B12" s="5">
        <f>B13</f>
        <v>153.1</v>
      </c>
      <c r="C12" s="5">
        <f aca="true" t="shared" si="0" ref="C12:K12">C13</f>
        <v>53.6</v>
      </c>
      <c r="D12" s="5">
        <f t="shared" si="0"/>
        <v>763</v>
      </c>
      <c r="E12" s="5">
        <f t="shared" si="0"/>
        <v>3</v>
      </c>
      <c r="F12" s="5">
        <f t="shared" si="0"/>
        <v>24.4</v>
      </c>
      <c r="G12" s="5">
        <f t="shared" si="0"/>
        <v>11</v>
      </c>
      <c r="H12" s="5">
        <f t="shared" si="0"/>
        <v>8.3</v>
      </c>
      <c r="I12" s="5">
        <f t="shared" si="0"/>
        <v>9</v>
      </c>
      <c r="J12" s="5">
        <f t="shared" si="0"/>
        <v>0.5</v>
      </c>
      <c r="K12" s="22">
        <f t="shared" si="0"/>
        <v>1.5</v>
      </c>
      <c r="L12" s="29">
        <f>C12+E12+G12+I12+J12+K12</f>
        <v>78.6</v>
      </c>
    </row>
    <row r="13" spans="1:12" ht="12.75">
      <c r="A13" s="12" t="s">
        <v>16</v>
      </c>
      <c r="B13" s="6">
        <v>153.1</v>
      </c>
      <c r="C13" s="6">
        <f>26+2.6+15+10</f>
        <v>53.6</v>
      </c>
      <c r="D13" s="6">
        <v>763</v>
      </c>
      <c r="E13" s="6">
        <v>3</v>
      </c>
      <c r="F13" s="6">
        <v>24.4</v>
      </c>
      <c r="G13" s="6">
        <f>8+3</f>
        <v>11</v>
      </c>
      <c r="H13" s="6">
        <v>8.3</v>
      </c>
      <c r="I13" s="6">
        <f>6+3</f>
        <v>9</v>
      </c>
      <c r="J13" s="6">
        <v>0.5</v>
      </c>
      <c r="K13" s="23">
        <v>1.5</v>
      </c>
      <c r="L13" s="29">
        <f aca="true" t="shared" si="1" ref="L13:L29">C13+E13+G13+I13+J13+K13</f>
        <v>78.6</v>
      </c>
    </row>
    <row r="14" spans="1:12" ht="13.5" thickBot="1">
      <c r="A14" s="13"/>
      <c r="B14" s="2"/>
      <c r="C14" s="2"/>
      <c r="D14" s="2"/>
      <c r="E14" s="2"/>
      <c r="F14" s="2"/>
      <c r="G14" s="2"/>
      <c r="H14" s="2"/>
      <c r="I14" s="2"/>
      <c r="J14" s="2"/>
      <c r="K14" s="2"/>
      <c r="L14" s="29">
        <f t="shared" si="1"/>
        <v>0</v>
      </c>
    </row>
    <row r="15" spans="1:12" ht="13.5" thickBot="1">
      <c r="A15" s="75" t="s">
        <v>18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29">
        <f t="shared" si="1"/>
        <v>0</v>
      </c>
    </row>
    <row r="16" spans="1:12" ht="12.75">
      <c r="A16" s="7" t="s">
        <v>15</v>
      </c>
      <c r="B16" s="8">
        <f>B17</f>
        <v>591.4</v>
      </c>
      <c r="C16" s="8">
        <f aca="true" t="shared" si="2" ref="C16:K16">C17</f>
        <v>207</v>
      </c>
      <c r="D16" s="8">
        <f t="shared" si="2"/>
        <v>2035</v>
      </c>
      <c r="E16" s="8">
        <f t="shared" si="2"/>
        <v>8</v>
      </c>
      <c r="F16" s="8">
        <f t="shared" si="2"/>
        <v>90</v>
      </c>
      <c r="G16" s="8">
        <f t="shared" si="2"/>
        <v>40.5</v>
      </c>
      <c r="H16" s="8">
        <f t="shared" si="2"/>
        <v>123.7</v>
      </c>
      <c r="I16" s="8">
        <f t="shared" si="2"/>
        <v>134.9</v>
      </c>
      <c r="J16" s="8">
        <f t="shared" si="2"/>
        <v>32.1</v>
      </c>
      <c r="K16" s="24">
        <f t="shared" si="2"/>
        <v>3</v>
      </c>
      <c r="L16" s="29">
        <f t="shared" si="1"/>
        <v>425.5</v>
      </c>
    </row>
    <row r="17" spans="1:12" ht="12.75">
      <c r="A17" s="14" t="s">
        <v>16</v>
      </c>
      <c r="B17" s="6">
        <v>591.4</v>
      </c>
      <c r="C17" s="6">
        <f>120+7+90-10</f>
        <v>207</v>
      </c>
      <c r="D17" s="6">
        <v>2035</v>
      </c>
      <c r="E17" s="6">
        <v>8</v>
      </c>
      <c r="F17" s="6">
        <v>90</v>
      </c>
      <c r="G17" s="6">
        <f>42-1.5</f>
        <v>40.5</v>
      </c>
      <c r="H17" s="6">
        <v>123.7</v>
      </c>
      <c r="I17" s="6">
        <f>15+19.9+100</f>
        <v>134.9</v>
      </c>
      <c r="J17" s="6">
        <f>52-19.9</f>
        <v>32.1</v>
      </c>
      <c r="K17" s="23">
        <v>3</v>
      </c>
      <c r="L17" s="29">
        <f t="shared" si="1"/>
        <v>425.5</v>
      </c>
    </row>
    <row r="18" spans="1:12" ht="13.5" thickBot="1">
      <c r="A18" s="13"/>
      <c r="B18" s="2"/>
      <c r="C18" s="2"/>
      <c r="D18" s="2"/>
      <c r="E18" s="2"/>
      <c r="F18" s="2"/>
      <c r="G18" s="2"/>
      <c r="H18" s="2"/>
      <c r="I18" s="2"/>
      <c r="J18" s="2"/>
      <c r="K18" s="2"/>
      <c r="L18" s="29">
        <f t="shared" si="1"/>
        <v>0</v>
      </c>
    </row>
    <row r="19" spans="1:12" ht="13.5" thickBot="1">
      <c r="A19" s="75" t="s">
        <v>20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29">
        <f t="shared" si="1"/>
        <v>0</v>
      </c>
    </row>
    <row r="20" spans="1:12" ht="12.75">
      <c r="A20" s="15" t="s">
        <v>15</v>
      </c>
      <c r="B20" s="5">
        <f>B21</f>
        <v>0</v>
      </c>
      <c r="C20" s="5">
        <f aca="true" t="shared" si="3" ref="C20:K20">C21</f>
        <v>0</v>
      </c>
      <c r="D20" s="5">
        <f t="shared" si="3"/>
        <v>0</v>
      </c>
      <c r="E20" s="5">
        <f t="shared" si="3"/>
        <v>0</v>
      </c>
      <c r="F20" s="5">
        <f t="shared" si="3"/>
        <v>91.1</v>
      </c>
      <c r="G20" s="5">
        <f t="shared" si="3"/>
        <v>41</v>
      </c>
      <c r="H20" s="5">
        <f t="shared" si="3"/>
        <v>0</v>
      </c>
      <c r="I20" s="5">
        <f t="shared" si="3"/>
        <v>0</v>
      </c>
      <c r="J20" s="5">
        <f t="shared" si="3"/>
        <v>740</v>
      </c>
      <c r="K20" s="22">
        <f t="shared" si="3"/>
        <v>0</v>
      </c>
      <c r="L20" s="29">
        <f t="shared" si="1"/>
        <v>781</v>
      </c>
    </row>
    <row r="21" spans="1:12" ht="13.5" thickBot="1">
      <c r="A21" s="10" t="s">
        <v>16</v>
      </c>
      <c r="B21" s="9"/>
      <c r="C21" s="9"/>
      <c r="D21" s="9"/>
      <c r="E21" s="9"/>
      <c r="F21" s="9">
        <v>91.1</v>
      </c>
      <c r="G21" s="9">
        <f>30+9.5+1.5</f>
        <v>41</v>
      </c>
      <c r="H21" s="9"/>
      <c r="I21" s="9"/>
      <c r="J21" s="9">
        <f>539.8-19.9+65.1+99+56</f>
        <v>740</v>
      </c>
      <c r="K21" s="25"/>
      <c r="L21" s="29">
        <f>C21+E21+G21+I21+J21+K21</f>
        <v>781</v>
      </c>
    </row>
    <row r="22" spans="1:12" ht="13.5" thickBot="1">
      <c r="A22" s="75" t="s">
        <v>21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29">
        <f t="shared" si="1"/>
        <v>0</v>
      </c>
    </row>
    <row r="23" spans="1:12" ht="12.75">
      <c r="A23" s="15" t="s">
        <v>15</v>
      </c>
      <c r="B23" s="5">
        <f>B24</f>
        <v>158.6</v>
      </c>
      <c r="C23" s="5">
        <f aca="true" t="shared" si="4" ref="C23:K23">C24</f>
        <v>55.5</v>
      </c>
      <c r="D23" s="5">
        <f t="shared" si="4"/>
        <v>636</v>
      </c>
      <c r="E23" s="5">
        <f t="shared" si="4"/>
        <v>2.5</v>
      </c>
      <c r="F23" s="5">
        <f t="shared" si="4"/>
        <v>14.2</v>
      </c>
      <c r="G23" s="5">
        <f t="shared" si="4"/>
        <v>6.4</v>
      </c>
      <c r="H23" s="5">
        <f t="shared" si="4"/>
        <v>0</v>
      </c>
      <c r="I23" s="5">
        <f t="shared" si="4"/>
        <v>0</v>
      </c>
      <c r="J23" s="5">
        <f t="shared" si="4"/>
        <v>0</v>
      </c>
      <c r="K23" s="22">
        <f t="shared" si="4"/>
        <v>2</v>
      </c>
      <c r="L23" s="29">
        <f t="shared" si="1"/>
        <v>66.4</v>
      </c>
    </row>
    <row r="24" spans="1:12" ht="13.5" thickBot="1">
      <c r="A24" s="10" t="s">
        <v>16</v>
      </c>
      <c r="B24" s="9">
        <v>158.6</v>
      </c>
      <c r="C24" s="9">
        <f>50+5.5</f>
        <v>55.5</v>
      </c>
      <c r="D24" s="9">
        <v>636</v>
      </c>
      <c r="E24" s="9">
        <v>2.5</v>
      </c>
      <c r="F24" s="9">
        <v>14.2</v>
      </c>
      <c r="G24" s="9">
        <f>6+0.4</f>
        <v>6.4</v>
      </c>
      <c r="H24" s="9"/>
      <c r="I24" s="9"/>
      <c r="J24" s="9">
        <v>0</v>
      </c>
      <c r="K24" s="25">
        <v>2</v>
      </c>
      <c r="L24" s="29">
        <f t="shared" si="1"/>
        <v>66.4</v>
      </c>
    </row>
    <row r="25" spans="1:12" ht="13.5" thickBot="1">
      <c r="A25" s="75" t="s">
        <v>22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29">
        <f t="shared" si="1"/>
        <v>0</v>
      </c>
    </row>
    <row r="26" spans="1:12" ht="12.75">
      <c r="A26" s="15" t="s">
        <v>15</v>
      </c>
      <c r="B26" s="5">
        <f aca="true" t="shared" si="5" ref="B26:K26">B27</f>
        <v>0</v>
      </c>
      <c r="C26" s="5">
        <f t="shared" si="5"/>
        <v>0</v>
      </c>
      <c r="D26" s="5">
        <f t="shared" si="5"/>
        <v>636</v>
      </c>
      <c r="E26" s="5">
        <f t="shared" si="5"/>
        <v>3</v>
      </c>
      <c r="F26" s="5">
        <f t="shared" si="5"/>
        <v>22.2</v>
      </c>
      <c r="G26" s="5">
        <f t="shared" si="5"/>
        <v>10</v>
      </c>
      <c r="H26" s="5">
        <f t="shared" si="5"/>
        <v>0</v>
      </c>
      <c r="I26" s="5">
        <f t="shared" si="5"/>
        <v>0</v>
      </c>
      <c r="J26" s="5">
        <f t="shared" si="5"/>
        <v>5</v>
      </c>
      <c r="K26" s="22">
        <f t="shared" si="5"/>
        <v>0</v>
      </c>
      <c r="L26" s="29">
        <f t="shared" si="1"/>
        <v>18</v>
      </c>
    </row>
    <row r="27" spans="1:12" ht="12.75">
      <c r="A27" s="14" t="s">
        <v>16</v>
      </c>
      <c r="B27" s="6"/>
      <c r="C27" s="6">
        <v>0</v>
      </c>
      <c r="D27" s="6">
        <v>636</v>
      </c>
      <c r="E27" s="6">
        <v>3</v>
      </c>
      <c r="F27" s="6">
        <v>22.2</v>
      </c>
      <c r="G27" s="6">
        <v>10</v>
      </c>
      <c r="H27" s="6"/>
      <c r="I27" s="6"/>
      <c r="J27" s="6">
        <v>5</v>
      </c>
      <c r="K27" s="23">
        <v>0</v>
      </c>
      <c r="L27" s="29">
        <f t="shared" si="1"/>
        <v>18</v>
      </c>
    </row>
    <row r="28" spans="1:12" ht="13.5" thickBot="1">
      <c r="A28" s="13"/>
      <c r="B28" s="2"/>
      <c r="C28" s="2"/>
      <c r="D28" s="2"/>
      <c r="E28" s="2"/>
      <c r="F28" s="2"/>
      <c r="G28" s="2"/>
      <c r="H28" s="2"/>
      <c r="I28" s="2"/>
      <c r="J28" s="2"/>
      <c r="K28" s="2"/>
      <c r="L28" s="29">
        <f t="shared" si="1"/>
        <v>0</v>
      </c>
    </row>
    <row r="29" spans="1:12" ht="13.5" thickBot="1">
      <c r="A29" s="75" t="s">
        <v>23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29">
        <f t="shared" si="1"/>
        <v>0</v>
      </c>
    </row>
    <row r="30" spans="1:12" ht="12.75">
      <c r="A30" s="15" t="s">
        <v>15</v>
      </c>
      <c r="B30" s="4">
        <f>B31</f>
        <v>903.1</v>
      </c>
      <c r="C30" s="5">
        <f>C31</f>
        <v>316.1</v>
      </c>
      <c r="D30" s="4">
        <f aca="true" t="shared" si="6" ref="D30:K30">D31</f>
        <v>4070</v>
      </c>
      <c r="E30" s="5">
        <f t="shared" si="6"/>
        <v>16.5</v>
      </c>
      <c r="F30" s="4">
        <f t="shared" si="6"/>
        <v>241.89999999999998</v>
      </c>
      <c r="G30" s="5">
        <f t="shared" si="6"/>
        <v>108.9</v>
      </c>
      <c r="H30" s="4">
        <f t="shared" si="6"/>
        <v>132</v>
      </c>
      <c r="I30" s="5">
        <f t="shared" si="6"/>
        <v>143.9</v>
      </c>
      <c r="J30" s="5">
        <f t="shared" si="6"/>
        <v>777.6</v>
      </c>
      <c r="K30" s="22">
        <f t="shared" si="6"/>
        <v>6.5</v>
      </c>
      <c r="L30" s="29">
        <f>C30+E30+G30+I30+J30+K30</f>
        <v>1369.5</v>
      </c>
    </row>
    <row r="31" spans="1:12" ht="13.5" thickBot="1">
      <c r="A31" s="16" t="s">
        <v>16</v>
      </c>
      <c r="B31" s="17">
        <f>B13+B17+B21+B24+B27</f>
        <v>903.1</v>
      </c>
      <c r="C31" s="18">
        <f>C13+C17+C21+C24+C27</f>
        <v>316.1</v>
      </c>
      <c r="D31" s="17">
        <f aca="true" t="shared" si="7" ref="D31:K31">D13+D17+D21+D24+D27</f>
        <v>4070</v>
      </c>
      <c r="E31" s="18">
        <f>E13+E17+E21+E24+E27</f>
        <v>16.5</v>
      </c>
      <c r="F31" s="17">
        <f t="shared" si="7"/>
        <v>241.89999999999998</v>
      </c>
      <c r="G31" s="18">
        <f t="shared" si="7"/>
        <v>108.9</v>
      </c>
      <c r="H31" s="17">
        <f t="shared" si="7"/>
        <v>132</v>
      </c>
      <c r="I31" s="18">
        <f t="shared" si="7"/>
        <v>143.9</v>
      </c>
      <c r="J31" s="18">
        <f t="shared" si="7"/>
        <v>777.6</v>
      </c>
      <c r="K31" s="26">
        <f t="shared" si="7"/>
        <v>6.5</v>
      </c>
      <c r="L31" s="30">
        <f>C31+E31+G31+I31+J31+K31</f>
        <v>1369.5</v>
      </c>
    </row>
    <row r="32" spans="1:11" ht="12.75">
      <c r="A32" s="2"/>
      <c r="B32" s="2"/>
      <c r="C32" s="19"/>
      <c r="D32" s="2"/>
      <c r="E32" s="19"/>
      <c r="F32" s="2"/>
      <c r="G32" s="19"/>
      <c r="H32" s="2"/>
      <c r="I32" s="19"/>
      <c r="J32" s="19"/>
      <c r="K32" s="19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 t="s">
        <v>25</v>
      </c>
      <c r="D36" s="1"/>
      <c r="E36" s="1"/>
      <c r="F36" s="1"/>
      <c r="G36" s="1"/>
      <c r="H36" s="1"/>
      <c r="I36" s="1"/>
      <c r="J36" s="1"/>
    </row>
    <row r="37" spans="2:10" ht="12.75">
      <c r="B37" s="1"/>
      <c r="C37" s="1" t="s">
        <v>26</v>
      </c>
      <c r="D37" s="1"/>
      <c r="E37" s="1"/>
      <c r="F37" s="1"/>
      <c r="G37" s="1"/>
      <c r="H37" s="1"/>
      <c r="I37" s="1"/>
      <c r="J37" s="1"/>
    </row>
  </sheetData>
  <mergeCells count="14">
    <mergeCell ref="A8:A9"/>
    <mergeCell ref="B8:C9"/>
    <mergeCell ref="D8:E9"/>
    <mergeCell ref="F8:G9"/>
    <mergeCell ref="H8:I9"/>
    <mergeCell ref="J8:J9"/>
    <mergeCell ref="K8:K9"/>
    <mergeCell ref="L8:L9"/>
    <mergeCell ref="A25:K25"/>
    <mergeCell ref="A29:K29"/>
    <mergeCell ref="A11:J11"/>
    <mergeCell ref="A15:K15"/>
    <mergeCell ref="A19:K19"/>
    <mergeCell ref="A22:K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2014-02-04T10:05:54Z</cp:lastPrinted>
  <dcterms:created xsi:type="dcterms:W3CDTF">1996-10-08T23:32:33Z</dcterms:created>
  <dcterms:modified xsi:type="dcterms:W3CDTF">2014-02-04T10:06:07Z</dcterms:modified>
  <cp:category/>
  <cp:version/>
  <cp:contentType/>
  <cp:contentStatus/>
</cp:coreProperties>
</file>